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ers\Pictures\AnBBL\"/>
    </mc:Choice>
  </mc:AlternateContent>
  <bookViews>
    <workbookView xWindow="0" yWindow="0" windowWidth="15765" windowHeight="8160"/>
  </bookViews>
  <sheets>
    <sheet name="Ar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Y20" i="1"/>
  <c r="Y19" i="1"/>
  <c r="Y48" i="1"/>
  <c r="X48" i="1"/>
  <c r="W48" i="1"/>
  <c r="V48" i="1"/>
  <c r="AU18" i="1" s="1"/>
  <c r="U48" i="1"/>
  <c r="T48" i="1"/>
  <c r="Y47" i="1"/>
  <c r="X47" i="1"/>
  <c r="W47" i="1"/>
  <c r="V47" i="1"/>
  <c r="U47" i="1"/>
  <c r="T47" i="1"/>
  <c r="Y46" i="1"/>
  <c r="X46" i="1"/>
  <c r="W46" i="1"/>
  <c r="V46" i="1"/>
  <c r="AU16" i="1" s="1"/>
  <c r="U46" i="1"/>
  <c r="T46" i="1"/>
  <c r="Y45" i="1"/>
  <c r="X45" i="1"/>
  <c r="W45" i="1"/>
  <c r="V45" i="1"/>
  <c r="U45" i="1"/>
  <c r="T45" i="1"/>
  <c r="AU15" i="1" s="1"/>
  <c r="Y44" i="1"/>
  <c r="X44" i="1"/>
  <c r="W44" i="1"/>
  <c r="V44" i="1"/>
  <c r="U44" i="1"/>
  <c r="T44" i="1"/>
  <c r="Y43" i="1"/>
  <c r="X43" i="1"/>
  <c r="W43" i="1"/>
  <c r="V43" i="1"/>
  <c r="U43" i="1"/>
  <c r="T43" i="1"/>
  <c r="AU13" i="1" s="1"/>
  <c r="Y42" i="1"/>
  <c r="X42" i="1"/>
  <c r="W42" i="1"/>
  <c r="V42" i="1"/>
  <c r="U42" i="1"/>
  <c r="T42" i="1"/>
  <c r="Y41" i="1"/>
  <c r="X41" i="1"/>
  <c r="W41" i="1"/>
  <c r="V41" i="1"/>
  <c r="U41" i="1"/>
  <c r="T41" i="1"/>
  <c r="Y40" i="1"/>
  <c r="X40" i="1"/>
  <c r="W40" i="1"/>
  <c r="V40" i="1"/>
  <c r="U40" i="1"/>
  <c r="T40" i="1"/>
  <c r="Y39" i="1"/>
  <c r="X39" i="1"/>
  <c r="W39" i="1"/>
  <c r="V39" i="1"/>
  <c r="U39" i="1"/>
  <c r="T39" i="1"/>
  <c r="Y38" i="1"/>
  <c r="X38" i="1"/>
  <c r="W38" i="1"/>
  <c r="V38" i="1"/>
  <c r="U38" i="1"/>
  <c r="T38" i="1"/>
  <c r="Y37" i="1"/>
  <c r="X37" i="1"/>
  <c r="W37" i="1"/>
  <c r="V37" i="1"/>
  <c r="U37" i="1"/>
  <c r="T37" i="1"/>
  <c r="AU7" i="1" s="1"/>
  <c r="Y36" i="1"/>
  <c r="X36" i="1"/>
  <c r="W36" i="1"/>
  <c r="V36" i="1"/>
  <c r="AU6" i="1" s="1"/>
  <c r="U36" i="1"/>
  <c r="T36" i="1"/>
  <c r="Y35" i="1"/>
  <c r="X35" i="1"/>
  <c r="W35" i="1"/>
  <c r="V35" i="1"/>
  <c r="U35" i="1"/>
  <c r="T35" i="1"/>
  <c r="AU5" i="1" s="1"/>
  <c r="Y34" i="1"/>
  <c r="X34" i="1"/>
  <c r="W34" i="1"/>
  <c r="V34" i="1"/>
  <c r="U34" i="1"/>
  <c r="T34" i="1"/>
  <c r="AO33" i="1"/>
  <c r="AO34" i="1" s="1"/>
  <c r="AO35" i="1" s="1"/>
  <c r="AO36" i="1" s="1"/>
  <c r="AO37" i="1" s="1"/>
  <c r="AO38" i="1" s="1"/>
  <c r="AO39" i="1" s="1"/>
  <c r="AO40" i="1" s="1"/>
  <c r="AO41" i="1" s="1"/>
  <c r="AO42" i="1" s="1"/>
  <c r="AO43" i="1" s="1"/>
  <c r="AO44" i="1" s="1"/>
  <c r="AO45" i="1" s="1"/>
  <c r="AO46" i="1" s="1"/>
  <c r="AO47" i="1" s="1"/>
  <c r="AO48" i="1" s="1"/>
  <c r="AO49" i="1" s="1"/>
  <c r="AO50" i="1" s="1"/>
  <c r="AO51" i="1" s="1"/>
  <c r="AO52" i="1" s="1"/>
  <c r="AO53" i="1" s="1"/>
  <c r="AO54" i="1" s="1"/>
  <c r="AO55" i="1" s="1"/>
  <c r="AO56" i="1" s="1"/>
  <c r="AO57" i="1" s="1"/>
  <c r="AO58" i="1" s="1"/>
  <c r="AO59" i="1" s="1"/>
  <c r="AO60" i="1" s="1"/>
  <c r="AO61" i="1" s="1"/>
  <c r="AO62" i="1" s="1"/>
  <c r="AO63" i="1" s="1"/>
  <c r="AO64" i="1" s="1"/>
  <c r="AO65" i="1" s="1"/>
  <c r="AO66" i="1" s="1"/>
  <c r="AO67" i="1" s="1"/>
  <c r="AO68" i="1" s="1"/>
  <c r="AO69" i="1" s="1"/>
  <c r="AO70" i="1" s="1"/>
  <c r="AO71" i="1" s="1"/>
  <c r="AO72" i="1" s="1"/>
  <c r="AO73" i="1" s="1"/>
  <c r="AO74" i="1" s="1"/>
  <c r="AO75" i="1" s="1"/>
  <c r="AO76" i="1" s="1"/>
  <c r="AO77" i="1" s="1"/>
  <c r="AO78" i="1" s="1"/>
  <c r="AO79" i="1" s="1"/>
  <c r="AO80" i="1" s="1"/>
  <c r="AO81" i="1" s="1"/>
  <c r="AO82" i="1" s="1"/>
  <c r="AO83" i="1" s="1"/>
  <c r="AO84" i="1" s="1"/>
  <c r="AO85" i="1" s="1"/>
  <c r="AO86" i="1" s="1"/>
  <c r="AO87" i="1" s="1"/>
  <c r="Y33" i="1"/>
  <c r="X33" i="1"/>
  <c r="W33" i="1"/>
  <c r="V33" i="1"/>
  <c r="U33" i="1"/>
  <c r="T33" i="1"/>
  <c r="AQ24" i="1"/>
  <c r="AT18" i="1"/>
  <c r="AS18" i="1"/>
  <c r="AR18" i="1"/>
  <c r="AQ18" i="1"/>
  <c r="AU17" i="1"/>
  <c r="AT17" i="1"/>
  <c r="AS17" i="1"/>
  <c r="AR17" i="1"/>
  <c r="AQ17" i="1"/>
  <c r="BU16" i="1"/>
  <c r="BW16" i="1" s="1"/>
  <c r="AT16" i="1"/>
  <c r="AS16" i="1"/>
  <c r="AR16" i="1"/>
  <c r="AQ16" i="1"/>
  <c r="BU15" i="1"/>
  <c r="BV15" i="1" s="1"/>
  <c r="AT15" i="1"/>
  <c r="AS15" i="1"/>
  <c r="AR15" i="1"/>
  <c r="AQ15" i="1"/>
  <c r="BU14" i="1"/>
  <c r="BV14" i="1" s="1"/>
  <c r="AU14" i="1"/>
  <c r="AT14" i="1"/>
  <c r="AS14" i="1"/>
  <c r="AR14" i="1"/>
  <c r="AQ14" i="1"/>
  <c r="BW13" i="1"/>
  <c r="BV13" i="1"/>
  <c r="BU13" i="1"/>
  <c r="BT13" i="1" s="1"/>
  <c r="BS13" i="1" s="1"/>
  <c r="AT13" i="1"/>
  <c r="AS13" i="1"/>
  <c r="AR13" i="1"/>
  <c r="AQ13" i="1"/>
  <c r="BU12" i="1"/>
  <c r="AU12" i="1"/>
  <c r="AT12" i="1"/>
  <c r="AS12" i="1"/>
  <c r="AR12" i="1"/>
  <c r="AQ12" i="1"/>
  <c r="BU11" i="1"/>
  <c r="BV11" i="1" s="1"/>
  <c r="AU11" i="1"/>
  <c r="AT11" i="1"/>
  <c r="AS11" i="1"/>
  <c r="AR11" i="1"/>
  <c r="AQ11" i="1"/>
  <c r="BU10" i="1"/>
  <c r="BV10" i="1" s="1"/>
  <c r="AU10" i="1"/>
  <c r="AT10" i="1"/>
  <c r="AS10" i="1"/>
  <c r="AR10" i="1"/>
  <c r="AQ10" i="1"/>
  <c r="BU9" i="1"/>
  <c r="BT9" i="1" s="1"/>
  <c r="AU9" i="1"/>
  <c r="AT9" i="1"/>
  <c r="AS9" i="1"/>
  <c r="AR9" i="1"/>
  <c r="AQ9" i="1"/>
  <c r="BU8" i="1"/>
  <c r="AU8" i="1"/>
  <c r="AT8" i="1"/>
  <c r="AS8" i="1"/>
  <c r="AR8" i="1"/>
  <c r="AQ8" i="1"/>
  <c r="BU7" i="1"/>
  <c r="BV7" i="1" s="1"/>
  <c r="AT7" i="1"/>
  <c r="AS7" i="1"/>
  <c r="AR7" i="1"/>
  <c r="AQ7" i="1"/>
  <c r="BU6" i="1"/>
  <c r="BV6" i="1" s="1"/>
  <c r="BT6" i="1"/>
  <c r="AT6" i="1"/>
  <c r="AS6" i="1"/>
  <c r="AR6" i="1"/>
  <c r="AQ6" i="1"/>
  <c r="BU5" i="1"/>
  <c r="BT5" i="1" s="1"/>
  <c r="AW5" i="1"/>
  <c r="AW6" i="1" s="1"/>
  <c r="AW7" i="1" s="1"/>
  <c r="AW8" i="1" s="1"/>
  <c r="AW9" i="1" s="1"/>
  <c r="AW10" i="1" s="1"/>
  <c r="AW11" i="1" s="1"/>
  <c r="AW12" i="1" s="1"/>
  <c r="AW13" i="1" s="1"/>
  <c r="AW14" i="1" s="1"/>
  <c r="AW15" i="1" s="1"/>
  <c r="AW16" i="1" s="1"/>
  <c r="AW17" i="1" s="1"/>
  <c r="AW18" i="1" s="1"/>
  <c r="AW19" i="1" s="1"/>
  <c r="AW20" i="1" s="1"/>
  <c r="AW21" i="1" s="1"/>
  <c r="AW22" i="1" s="1"/>
  <c r="AW23" i="1" s="1"/>
  <c r="AW24" i="1" s="1"/>
  <c r="AW25" i="1" s="1"/>
  <c r="AW26" i="1" s="1"/>
  <c r="AW27" i="1" s="1"/>
  <c r="AW28" i="1" s="1"/>
  <c r="AW29" i="1" s="1"/>
  <c r="AW30" i="1" s="1"/>
  <c r="AW31" i="1" s="1"/>
  <c r="AW32" i="1" s="1"/>
  <c r="AW33" i="1" s="1"/>
  <c r="AW34" i="1" s="1"/>
  <c r="AW35" i="1" s="1"/>
  <c r="AW36" i="1" s="1"/>
  <c r="AW37" i="1" s="1"/>
  <c r="AW38" i="1" s="1"/>
  <c r="AW39" i="1" s="1"/>
  <c r="AW40" i="1" s="1"/>
  <c r="AW41" i="1" s="1"/>
  <c r="AW42" i="1" s="1"/>
  <c r="AW43" i="1" s="1"/>
  <c r="AW44" i="1" s="1"/>
  <c r="AW45" i="1" s="1"/>
  <c r="AW46" i="1" s="1"/>
  <c r="AW47" i="1" s="1"/>
  <c r="AW48" i="1" s="1"/>
  <c r="AW49" i="1" s="1"/>
  <c r="AW50" i="1" s="1"/>
  <c r="AW51" i="1" s="1"/>
  <c r="AW52" i="1" s="1"/>
  <c r="AW53" i="1" s="1"/>
  <c r="AW54" i="1" s="1"/>
  <c r="AW55" i="1" s="1"/>
  <c r="AW56" i="1" s="1"/>
  <c r="AW57" i="1" s="1"/>
  <c r="AW58" i="1" s="1"/>
  <c r="AW59" i="1" s="1"/>
  <c r="AW60" i="1" s="1"/>
  <c r="AW61" i="1" s="1"/>
  <c r="AW62" i="1" s="1"/>
  <c r="AW63" i="1" s="1"/>
  <c r="AW64" i="1" s="1"/>
  <c r="AW65" i="1" s="1"/>
  <c r="AW66" i="1" s="1"/>
  <c r="AW67" i="1" s="1"/>
  <c r="AW68" i="1" s="1"/>
  <c r="AW69" i="1" s="1"/>
  <c r="AW70" i="1" s="1"/>
  <c r="AW71" i="1" s="1"/>
  <c r="AW72" i="1" s="1"/>
  <c r="AW73" i="1" s="1"/>
  <c r="AW74" i="1" s="1"/>
  <c r="AW75" i="1" s="1"/>
  <c r="AW76" i="1" s="1"/>
  <c r="AW77" i="1" s="1"/>
  <c r="AW78" i="1" s="1"/>
  <c r="AW79" i="1" s="1"/>
  <c r="AW80" i="1" s="1"/>
  <c r="AW81" i="1" s="1"/>
  <c r="AW82" i="1" s="1"/>
  <c r="AW83" i="1" s="1"/>
  <c r="AW84" i="1" s="1"/>
  <c r="AW85" i="1" s="1"/>
  <c r="AW86" i="1" s="1"/>
  <c r="AW87" i="1" s="1"/>
  <c r="AW88" i="1" s="1"/>
  <c r="AW89" i="1" s="1"/>
  <c r="AW90" i="1" s="1"/>
  <c r="AW91" i="1" s="1"/>
  <c r="AW92" i="1" s="1"/>
  <c r="AW93" i="1" s="1"/>
  <c r="AW94" i="1" s="1"/>
  <c r="AW95" i="1" s="1"/>
  <c r="AW96" i="1" s="1"/>
  <c r="AW97" i="1" s="1"/>
  <c r="AW98" i="1" s="1"/>
  <c r="AW99" i="1" s="1"/>
  <c r="AW100" i="1" s="1"/>
  <c r="AW101" i="1" s="1"/>
  <c r="AW102" i="1" s="1"/>
  <c r="AW103" i="1" s="1"/>
  <c r="AW104" i="1" s="1"/>
  <c r="AW105" i="1" s="1"/>
  <c r="AW106" i="1" s="1"/>
  <c r="AW107" i="1" s="1"/>
  <c r="AW108" i="1" s="1"/>
  <c r="AW109" i="1" s="1"/>
  <c r="AW110" i="1" s="1"/>
  <c r="AW111" i="1" s="1"/>
  <c r="AW112" i="1" s="1"/>
  <c r="AW113" i="1" s="1"/>
  <c r="AW114" i="1" s="1"/>
  <c r="AW115" i="1" s="1"/>
  <c r="AW116" i="1" s="1"/>
  <c r="AW117" i="1" s="1"/>
  <c r="AW118" i="1" s="1"/>
  <c r="AW119" i="1" s="1"/>
  <c r="AW120" i="1" s="1"/>
  <c r="AW121" i="1" s="1"/>
  <c r="AW122" i="1" s="1"/>
  <c r="AW123" i="1" s="1"/>
  <c r="AW124" i="1" s="1"/>
  <c r="AW125" i="1" s="1"/>
  <c r="AW126" i="1" s="1"/>
  <c r="AW127" i="1" s="1"/>
  <c r="AW128" i="1" s="1"/>
  <c r="AW129" i="1" s="1"/>
  <c r="AW130" i="1" s="1"/>
  <c r="AW131" i="1" s="1"/>
  <c r="AW132" i="1" s="1"/>
  <c r="AW133" i="1" s="1"/>
  <c r="AW134" i="1" s="1"/>
  <c r="AW135" i="1" s="1"/>
  <c r="AW136" i="1" s="1"/>
  <c r="AW137" i="1" s="1"/>
  <c r="AW138" i="1" s="1"/>
  <c r="AW139" i="1" s="1"/>
  <c r="AW140" i="1" s="1"/>
  <c r="AW141" i="1" s="1"/>
  <c r="AW142" i="1" s="1"/>
  <c r="AW143" i="1" s="1"/>
  <c r="AW144" i="1" s="1"/>
  <c r="AW145" i="1" s="1"/>
  <c r="AW146" i="1" s="1"/>
  <c r="AW147" i="1" s="1"/>
  <c r="AW148" i="1" s="1"/>
  <c r="AW149" i="1" s="1"/>
  <c r="AW150" i="1" s="1"/>
  <c r="AW151" i="1" s="1"/>
  <c r="AW152" i="1" s="1"/>
  <c r="AW153" i="1" s="1"/>
  <c r="AW154" i="1" s="1"/>
  <c r="AW155" i="1" s="1"/>
  <c r="AW156" i="1" s="1"/>
  <c r="AW157" i="1" s="1"/>
  <c r="AW158" i="1" s="1"/>
  <c r="AW159" i="1" s="1"/>
  <c r="AW160" i="1" s="1"/>
  <c r="AW161" i="1" s="1"/>
  <c r="AW162" i="1" s="1"/>
  <c r="AW163" i="1" s="1"/>
  <c r="AW164" i="1" s="1"/>
  <c r="AW165" i="1" s="1"/>
  <c r="AW166" i="1" s="1"/>
  <c r="AW167" i="1" s="1"/>
  <c r="AW168" i="1" s="1"/>
  <c r="AW169" i="1" s="1"/>
  <c r="AW170" i="1" s="1"/>
  <c r="AW171" i="1" s="1"/>
  <c r="AW172" i="1" s="1"/>
  <c r="AW173" i="1" s="1"/>
  <c r="AW174" i="1" s="1"/>
  <c r="AW175" i="1" s="1"/>
  <c r="AW176" i="1" s="1"/>
  <c r="AW177" i="1" s="1"/>
  <c r="AW178" i="1" s="1"/>
  <c r="AW179" i="1" s="1"/>
  <c r="AW180" i="1" s="1"/>
  <c r="AW181" i="1" s="1"/>
  <c r="AW182" i="1" s="1"/>
  <c r="AW183" i="1" s="1"/>
  <c r="AW184" i="1" s="1"/>
  <c r="AW185" i="1" s="1"/>
  <c r="AW186" i="1" s="1"/>
  <c r="AW187" i="1" s="1"/>
  <c r="AW188" i="1" s="1"/>
  <c r="AW189" i="1" s="1"/>
  <c r="AW190" i="1" s="1"/>
  <c r="AT5" i="1"/>
  <c r="AS5" i="1"/>
  <c r="AR5" i="1"/>
  <c r="AQ5" i="1"/>
  <c r="BU4" i="1"/>
  <c r="AW4" i="1"/>
  <c r="AU4" i="1"/>
  <c r="AT4" i="1"/>
  <c r="AS4" i="1"/>
  <c r="AR4" i="1"/>
  <c r="AQ4" i="1"/>
  <c r="BU3" i="1"/>
  <c r="BV3" i="1" s="1"/>
  <c r="BT3" i="1"/>
  <c r="AU3" i="1"/>
  <c r="AT3" i="1"/>
  <c r="AS3" i="1"/>
  <c r="AR3" i="1"/>
  <c r="AQ3" i="1"/>
  <c r="BU2" i="1"/>
  <c r="BT2" i="1" s="1"/>
  <c r="BV9" i="1" l="1"/>
  <c r="BV2" i="1"/>
  <c r="BW6" i="1"/>
  <c r="BW14" i="1"/>
  <c r="BV5" i="1"/>
  <c r="BT7" i="1"/>
  <c r="BT10" i="1"/>
  <c r="BW10" i="1" s="1"/>
  <c r="BT11" i="1"/>
  <c r="BT15" i="1"/>
  <c r="BS15" i="1" s="1"/>
  <c r="BT14" i="1"/>
  <c r="BS14" i="1" s="1"/>
  <c r="BW2" i="1"/>
  <c r="BS2" i="1"/>
  <c r="BS3" i="1" s="1"/>
  <c r="BW5" i="1"/>
  <c r="BW9" i="1"/>
  <c r="BW3" i="1"/>
  <c r="BT4" i="1"/>
  <c r="BW7" i="1"/>
  <c r="BT8" i="1"/>
  <c r="BW11" i="1"/>
  <c r="BT12" i="1"/>
  <c r="BW15" i="1"/>
  <c r="BT16" i="1"/>
  <c r="BS16" i="1" s="1"/>
  <c r="BV4" i="1"/>
  <c r="BV8" i="1"/>
  <c r="BV12" i="1"/>
  <c r="BV16" i="1"/>
  <c r="BS4" i="1" l="1"/>
  <c r="BS5" i="1" s="1"/>
  <c r="BS6" i="1" s="1"/>
  <c r="BS7" i="1" s="1"/>
  <c r="BS8" i="1" s="1"/>
  <c r="BS9" i="1" s="1"/>
  <c r="BS10" i="1" s="1"/>
  <c r="BS11" i="1" s="1"/>
  <c r="BS12" i="1" s="1"/>
  <c r="BW4" i="1"/>
  <c r="BW12" i="1"/>
  <c r="BW8" i="1"/>
</calcChain>
</file>

<file path=xl/sharedStrings.xml><?xml version="1.0" encoding="utf-8"?>
<sst xmlns="http://schemas.openxmlformats.org/spreadsheetml/2006/main" count="1537" uniqueCount="749">
  <si>
    <t>Player Type/name</t>
  </si>
  <si>
    <t>MA</t>
  </si>
  <si>
    <t>ST</t>
  </si>
  <si>
    <t>AG</t>
  </si>
  <si>
    <t>AV</t>
  </si>
  <si>
    <t>Skills</t>
  </si>
  <si>
    <t>Cost</t>
  </si>
  <si>
    <t>Race/type nr.</t>
  </si>
  <si>
    <t>General</t>
  </si>
  <si>
    <t>Agility</t>
  </si>
  <si>
    <t>Passing</t>
  </si>
  <si>
    <t>Strength</t>
  </si>
  <si>
    <t>Mutation</t>
  </si>
  <si>
    <t>Qty</t>
  </si>
  <si>
    <t>Race</t>
  </si>
  <si>
    <t>RR cost</t>
  </si>
  <si>
    <t>Wizard</t>
  </si>
  <si>
    <t>Apoth</t>
  </si>
  <si>
    <t>#</t>
  </si>
  <si>
    <t>Teams</t>
  </si>
  <si>
    <t>Player name</t>
  </si>
  <si>
    <t>Type</t>
  </si>
  <si>
    <t>Starting skills</t>
  </si>
  <si>
    <t>Improvements</t>
  </si>
  <si>
    <t>M</t>
  </si>
  <si>
    <t>N</t>
  </si>
  <si>
    <t>stat injuries    MA ST AG AV</t>
  </si>
  <si>
    <t>Int</t>
  </si>
  <si>
    <t>Comp</t>
  </si>
  <si>
    <t>TD</t>
  </si>
  <si>
    <t>Cas</t>
  </si>
  <si>
    <t>kills</t>
  </si>
  <si>
    <t>MVP</t>
  </si>
  <si>
    <t>SPP</t>
  </si>
  <si>
    <t>Value</t>
  </si>
  <si>
    <t>Value mod.</t>
  </si>
  <si>
    <t>Extra SPP</t>
  </si>
  <si>
    <t>Upgrade 1</t>
  </si>
  <si>
    <t>Upgrade 2</t>
  </si>
  <si>
    <t>Upgrade 3</t>
  </si>
  <si>
    <t>Upgrade 4</t>
  </si>
  <si>
    <t>upgrade 5</t>
  </si>
  <si>
    <t>Upgrade 6</t>
  </si>
  <si>
    <t>Custom upgrades</t>
  </si>
  <si>
    <t>Amazon</t>
  </si>
  <si>
    <t>Amazon Mage</t>
  </si>
  <si>
    <t>Yes</t>
  </si>
  <si>
    <t>Players</t>
  </si>
  <si>
    <t>Chaos</t>
  </si>
  <si>
    <t>Chaos Dwarf</t>
  </si>
  <si>
    <t>Chaos Pact</t>
  </si>
  <si>
    <t>Dark Elf</t>
  </si>
  <si>
    <t>Dwarf</t>
  </si>
  <si>
    <t>Elf</t>
  </si>
  <si>
    <t>Goblin</t>
  </si>
  <si>
    <t>Halfling</t>
  </si>
  <si>
    <t>High Elf</t>
  </si>
  <si>
    <t>Human</t>
  </si>
  <si>
    <t>Khemri</t>
  </si>
  <si>
    <t>Lizardmen</t>
  </si>
  <si>
    <t>Necromantic</t>
  </si>
  <si>
    <t>Norse</t>
  </si>
  <si>
    <t>Nurgle</t>
  </si>
  <si>
    <t>Ogre</t>
  </si>
  <si>
    <t>Orc</t>
  </si>
  <si>
    <t>Skaven</t>
  </si>
  <si>
    <t>Slann</t>
  </si>
  <si>
    <t>Undead</t>
  </si>
  <si>
    <t>Underworld</t>
  </si>
  <si>
    <t>Vampire</t>
  </si>
  <si>
    <t>Wood Elf</t>
  </si>
  <si>
    <t/>
  </si>
  <si>
    <t>Amazon Linewoman</t>
  </si>
  <si>
    <t>Dodge</t>
  </si>
  <si>
    <t>Amazon 1</t>
  </si>
  <si>
    <t>x</t>
  </si>
  <si>
    <t>Chaos Wizard</t>
  </si>
  <si>
    <t>Beastman</t>
  </si>
  <si>
    <t>Hobgoblin</t>
  </si>
  <si>
    <t>Marauder</t>
  </si>
  <si>
    <t>Dark Elf Lineman</t>
  </si>
  <si>
    <t>Dwarf Blocker</t>
  </si>
  <si>
    <t>Elf Lineman</t>
  </si>
  <si>
    <t>High Elf Lineman</t>
  </si>
  <si>
    <t>Human Lineman</t>
  </si>
  <si>
    <t>Khemri Skeleton</t>
  </si>
  <si>
    <t>Skink</t>
  </si>
  <si>
    <t>Necromantic Zombie</t>
  </si>
  <si>
    <t>Norse Lineman</t>
  </si>
  <si>
    <t>Rotter</t>
  </si>
  <si>
    <t>Snotling</t>
  </si>
  <si>
    <t>Orc Lineman</t>
  </si>
  <si>
    <t>Skaven Lineman</t>
  </si>
  <si>
    <t>Slann Lineman</t>
  </si>
  <si>
    <t>Undead Skeleton</t>
  </si>
  <si>
    <t>Underworld Goblin</t>
  </si>
  <si>
    <t>Thrall</t>
  </si>
  <si>
    <t>Wood Elf Lineman</t>
  </si>
  <si>
    <t>Gimme T. Ballback</t>
  </si>
  <si>
    <t>Amazon Thrower</t>
  </si>
  <si>
    <t>Dodge, Pass</t>
  </si>
  <si>
    <t>Amazon 2</t>
  </si>
  <si>
    <t>Chaos Dwarf Wizard</t>
  </si>
  <si>
    <t>Chaos Warrior</t>
  </si>
  <si>
    <t>Chaos Dwarf Blocker</t>
  </si>
  <si>
    <t>Goblin Renegade</t>
  </si>
  <si>
    <t>Dark Elf Runner</t>
  </si>
  <si>
    <t>Dwarf Runner</t>
  </si>
  <si>
    <t>Elf Thrower</t>
  </si>
  <si>
    <t>Bombardier</t>
  </si>
  <si>
    <t xml:space="preserve">Treeman </t>
  </si>
  <si>
    <t>High Elf Thrower</t>
  </si>
  <si>
    <t>Human Catcher</t>
  </si>
  <si>
    <t>Thro-Ra</t>
  </si>
  <si>
    <t>Saurus</t>
  </si>
  <si>
    <t>Necromantic Ghoul</t>
  </si>
  <si>
    <t>Norse Thrower</t>
  </si>
  <si>
    <t>Pestigors</t>
  </si>
  <si>
    <t xml:space="preserve">Ogre </t>
  </si>
  <si>
    <t xml:space="preserve">Goblin </t>
  </si>
  <si>
    <t>Skaven Thrower</t>
  </si>
  <si>
    <t>Slann Catcher</t>
  </si>
  <si>
    <t>Undead Zombie</t>
  </si>
  <si>
    <t>Underworld Skaven lineman</t>
  </si>
  <si>
    <t>Wood Elf Thrower</t>
  </si>
  <si>
    <t>Amazon Catcher</t>
  </si>
  <si>
    <t>Dodge, Catch</t>
  </si>
  <si>
    <t>Amazon 3</t>
  </si>
  <si>
    <t>Chaos Minotaur</t>
  </si>
  <si>
    <t>Bull Centaur</t>
  </si>
  <si>
    <t>Skaven Renegade</t>
  </si>
  <si>
    <t>Dark Elf Assassin</t>
  </si>
  <si>
    <t>Dwarf Blitzer</t>
  </si>
  <si>
    <t>Elf Catcher</t>
  </si>
  <si>
    <t>Pogoer</t>
  </si>
  <si>
    <t xml:space="preserve">*Puggy Baconbreath </t>
  </si>
  <si>
    <t>High Elf Catcher</t>
  </si>
  <si>
    <t>Human Thrower</t>
  </si>
  <si>
    <t>Blitz-Ra</t>
  </si>
  <si>
    <t>Kroxigor</t>
  </si>
  <si>
    <t>Necromantic Wight</t>
  </si>
  <si>
    <t>Norse Runner</t>
  </si>
  <si>
    <t>Nurgle Warriors</t>
  </si>
  <si>
    <t>*Scrappa Sorehead</t>
  </si>
  <si>
    <t>Orc Thrower</t>
  </si>
  <si>
    <t>Gutter Runner</t>
  </si>
  <si>
    <t>Slann Blitzer</t>
  </si>
  <si>
    <t>Undead Ghoul</t>
  </si>
  <si>
    <t>Underworld Skaven Thrower</t>
  </si>
  <si>
    <t>*Count Luthor</t>
  </si>
  <si>
    <t>Wood Elf Catcher</t>
  </si>
  <si>
    <t>Amazon Blitzer</t>
  </si>
  <si>
    <t>Dodge, Block</t>
  </si>
  <si>
    <t>Amazon 4</t>
  </si>
  <si>
    <t>Dark Elf Wizard</t>
  </si>
  <si>
    <t>*Brick Far’th &amp; Grotty</t>
  </si>
  <si>
    <t xml:space="preserve">Minotaur </t>
  </si>
  <si>
    <t>Dark Elf Renegade</t>
  </si>
  <si>
    <t>Dark Elf Blitzer</t>
  </si>
  <si>
    <t>Troll Slayer</t>
  </si>
  <si>
    <t>Elf Blitzer</t>
  </si>
  <si>
    <t>Looney</t>
  </si>
  <si>
    <t>*Zara the Slayer</t>
  </si>
  <si>
    <t>High Elf Blitzer</t>
  </si>
  <si>
    <t>Human Blitzer</t>
  </si>
  <si>
    <t>Tomb Guardian</t>
  </si>
  <si>
    <t>*Slibli</t>
  </si>
  <si>
    <t>Flesh Golem</t>
  </si>
  <si>
    <t>Norse Beserker</t>
  </si>
  <si>
    <t>Beast of Nurgle</t>
  </si>
  <si>
    <t>*Bomber Dribblesnot</t>
  </si>
  <si>
    <t>Black Orc</t>
  </si>
  <si>
    <t>Skaven Blitzer</t>
  </si>
  <si>
    <t>Undead Wight</t>
  </si>
  <si>
    <t>Underworld Skaven Blitzer</t>
  </si>
  <si>
    <t xml:space="preserve">*Wilhelm Chaney </t>
  </si>
  <si>
    <t>Wardancer</t>
  </si>
  <si>
    <t>Amazon Journeywoman</t>
  </si>
  <si>
    <t>Loner, Dodge</t>
  </si>
  <si>
    <t>Amazon 5</t>
  </si>
  <si>
    <t>Dwarf Wizard</t>
  </si>
  <si>
    <t xml:space="preserve">*Max Spleenripper </t>
  </si>
  <si>
    <t>*Nobbla Blackwart</t>
  </si>
  <si>
    <t>Chaos Troll</t>
  </si>
  <si>
    <t>Witch Elf</t>
  </si>
  <si>
    <t>Deathroller</t>
  </si>
  <si>
    <t>*Prince Moranion</t>
  </si>
  <si>
    <t xml:space="preserve">Fanatic </t>
  </si>
  <si>
    <t>*Deeproot Strongbranch</t>
  </si>
  <si>
    <t>*Ramtut III</t>
  </si>
  <si>
    <t xml:space="preserve">*Hemlock </t>
  </si>
  <si>
    <t>Werewolf</t>
  </si>
  <si>
    <t>Ulfwerener</t>
  </si>
  <si>
    <t>Orc Blitzer</t>
  </si>
  <si>
    <t>Rat Ogre</t>
  </si>
  <si>
    <t>Undead Mummy</t>
  </si>
  <si>
    <t>Warpstone Troll</t>
  </si>
  <si>
    <t xml:space="preserve">*Helmut Wulf </t>
  </si>
  <si>
    <t>Treeman</t>
  </si>
  <si>
    <t>Horns</t>
  </si>
  <si>
    <t>Chaos 1</t>
  </si>
  <si>
    <t>Elf Wizard</t>
  </si>
  <si>
    <t>*Lord Borak</t>
  </si>
  <si>
    <t>*Zzharg Mad Eye</t>
  </si>
  <si>
    <t>Chaos Ogre</t>
  </si>
  <si>
    <t>*Horkon Heartripper</t>
  </si>
  <si>
    <t>*Jordell Freshbreeze</t>
  </si>
  <si>
    <t xml:space="preserve">Troll </t>
  </si>
  <si>
    <t>*Morg 'n' Thorg</t>
  </si>
  <si>
    <t>*Eldril Sidewinder</t>
  </si>
  <si>
    <t>*Mighty Zug</t>
  </si>
  <si>
    <t xml:space="preserve">*Hack Enslash </t>
  </si>
  <si>
    <t>Snow Troll</t>
  </si>
  <si>
    <t>*Lewdgrip Whiparm</t>
  </si>
  <si>
    <t>Troll</t>
  </si>
  <si>
    <t>*Hakflem Skuttlespike</t>
  </si>
  <si>
    <t>Chaos 2</t>
  </si>
  <si>
    <t>Goblin Shaman</t>
  </si>
  <si>
    <t>*Grashnak Blackhoof</t>
  </si>
  <si>
    <t>Minotaur</t>
  </si>
  <si>
    <t>*Grim Ironjaw</t>
  </si>
  <si>
    <t>*Bertha Bigfist</t>
  </si>
  <si>
    <t xml:space="preserve">*Setekh </t>
  </si>
  <si>
    <t>*Headsplitter</t>
  </si>
  <si>
    <t>*Lottabottol</t>
  </si>
  <si>
    <t>*Fezglitch</t>
  </si>
  <si>
    <t>*J Earlice</t>
  </si>
  <si>
    <t>Loner, Frenzy, Horns, Mighty Blow, Thick Skull, Wild Animal</t>
  </si>
  <si>
    <t>Chaos 3</t>
  </si>
  <si>
    <t>Halfling Wizard</t>
  </si>
  <si>
    <t>*Hthark the Unstoppable</t>
  </si>
  <si>
    <t xml:space="preserve">*Hubris Rakarth </t>
  </si>
  <si>
    <t>*Barik Farblast</t>
  </si>
  <si>
    <t>*Fungus the Loon</t>
  </si>
  <si>
    <t>*Willow Rosebark</t>
  </si>
  <si>
    <t>*Humerus Carpal</t>
  </si>
  <si>
    <t xml:space="preserve">*Skitter Stab-Stab </t>
  </si>
  <si>
    <t>*Glart Smashrib Jr.</t>
  </si>
  <si>
    <t>*Crazy Igor</t>
  </si>
  <si>
    <t>Chaos Journeyman</t>
  </si>
  <si>
    <t>Loner, Horns</t>
  </si>
  <si>
    <t>Chaos 4</t>
  </si>
  <si>
    <t>High Elf Wizard</t>
  </si>
  <si>
    <t>*Roxanna Darknail</t>
  </si>
  <si>
    <t xml:space="preserve">*Rashnak Backstabber </t>
  </si>
  <si>
    <t>*Boomer Eziasson</t>
  </si>
  <si>
    <t>Halfling journeyman</t>
  </si>
  <si>
    <t>*Dolfar Longstride</t>
  </si>
  <si>
    <t>*Griff Oberwald</t>
  </si>
  <si>
    <t>*Ithaca Benoin</t>
  </si>
  <si>
    <t>*Quetzal Leap</t>
  </si>
  <si>
    <t>Snotling journeyman</t>
  </si>
  <si>
    <t xml:space="preserve">*Ugroth Bolgrot </t>
  </si>
  <si>
    <t>Thrall journeyman</t>
  </si>
  <si>
    <t>Chaos Dwarf 1</t>
  </si>
  <si>
    <t>Human Wizard</t>
  </si>
  <si>
    <t>Chaos journeyman</t>
  </si>
  <si>
    <t>*Mad Max</t>
  </si>
  <si>
    <t>*Flint Churnblade</t>
  </si>
  <si>
    <t>*Soaren Hightower</t>
  </si>
  <si>
    <t>*Sinnedbad</t>
  </si>
  <si>
    <t>Skink journeyman</t>
  </si>
  <si>
    <t xml:space="preserve">*Icepelt Hammerblow </t>
  </si>
  <si>
    <t>*Varag Ghoul-Chewer</t>
  </si>
  <si>
    <t>Thick Skull,  Block,  Tackle</t>
  </si>
  <si>
    <t>Chaos Dwarf 2</t>
  </si>
  <si>
    <t>Khermir Wizard</t>
  </si>
  <si>
    <t>No</t>
  </si>
  <si>
    <t>Amazon journeywoman</t>
  </si>
  <si>
    <t>Hobgoblin journeyman</t>
  </si>
  <si>
    <t>Elf journeyman</t>
  </si>
  <si>
    <t xml:space="preserve">*Ripper  </t>
  </si>
  <si>
    <t>High Elf journeyman</t>
  </si>
  <si>
    <t>Khemri Skeleton journeyman</t>
  </si>
  <si>
    <t>Nurgle journeyman</t>
  </si>
  <si>
    <t>Slann journeyman</t>
  </si>
  <si>
    <t>Sprint, Sure Feet, Thick Skull</t>
  </si>
  <si>
    <t>Chaos Dwarf 3</t>
  </si>
  <si>
    <t>Lizardmen Wizard</t>
  </si>
  <si>
    <t>Dark Elf journeyman</t>
  </si>
  <si>
    <t>Dwarf journeyman</t>
  </si>
  <si>
    <t>Human journeyman</t>
  </si>
  <si>
    <t>Necromantic Zombie journeyman</t>
  </si>
  <si>
    <t>Skaven journeyman</t>
  </si>
  <si>
    <t>Undead Zombie journeyman</t>
  </si>
  <si>
    <t>Underworld journeyman</t>
  </si>
  <si>
    <t>Wood Elf journeyman</t>
  </si>
  <si>
    <t>Chaos Dwarf 4</t>
  </si>
  <si>
    <t>Necromantic Wizard</t>
  </si>
  <si>
    <t>*Zzarg Madeye</t>
  </si>
  <si>
    <t>Goblin journeyman</t>
  </si>
  <si>
    <t>Norse journeyman</t>
  </si>
  <si>
    <t>Orc journeyman</t>
  </si>
  <si>
    <t>Undead Skeleton journeyman</t>
  </si>
  <si>
    <t>Hobgoblin Journeyman</t>
  </si>
  <si>
    <t>Loner</t>
  </si>
  <si>
    <t>Chaos Dwarf 5</t>
  </si>
  <si>
    <t>Norse Wizard</t>
  </si>
  <si>
    <t>Marauder journeyman</t>
  </si>
  <si>
    <t>Dark Elf 1</t>
  </si>
  <si>
    <t>Nurgle Wizard</t>
  </si>
  <si>
    <t>Dump-off</t>
  </si>
  <si>
    <t>Dark Elf 2</t>
  </si>
  <si>
    <t>Ogre Shaman</t>
  </si>
  <si>
    <t>VALUE OF AVAILABLE PLAYERS:</t>
  </si>
  <si>
    <t>Shadowing, Stab</t>
  </si>
  <si>
    <t>Dark Elf 3</t>
  </si>
  <si>
    <t>Orc Shaman</t>
  </si>
  <si>
    <t>TEAM NAME</t>
  </si>
  <si>
    <t>RE-ROLLS</t>
  </si>
  <si>
    <t xml:space="preserve"> gp</t>
  </si>
  <si>
    <t>Block</t>
  </si>
  <si>
    <t>Dark Elf 4</t>
  </si>
  <si>
    <t>Skaven Greyseer</t>
  </si>
  <si>
    <t>RACE</t>
  </si>
  <si>
    <t>FAN FACTOR</t>
  </si>
  <si>
    <t>Dodge,  Frenzy,  Jump Up</t>
  </si>
  <si>
    <t>Dark Elf 5</t>
  </si>
  <si>
    <t>HEAD COACH</t>
  </si>
  <si>
    <t>ASS. COACHES</t>
  </si>
  <si>
    <t>Dark Elf Journeyman</t>
  </si>
  <si>
    <t>Dark Elf 6</t>
  </si>
  <si>
    <t>Undead Wizard</t>
  </si>
  <si>
    <t>000  gp</t>
  </si>
  <si>
    <t>CHEERLEADERS</t>
  </si>
  <si>
    <t>Dwarf 1</t>
  </si>
  <si>
    <t>TREASURY</t>
  </si>
  <si>
    <t>APOTHECARY</t>
  </si>
  <si>
    <t>Thick Skull,  Sure Hands</t>
  </si>
  <si>
    <t>Dwarf 2</t>
  </si>
  <si>
    <t>Vampire Wizard</t>
  </si>
  <si>
    <t>v 6.2.3</t>
  </si>
  <si>
    <t xml:space="preserve">Made by   Casper Hansen,   commish of </t>
  </si>
  <si>
    <t>www.arosbb.dk</t>
  </si>
  <si>
    <t>VALUE OF EXTRAS:</t>
  </si>
  <si>
    <t>Thick Skull,  Block</t>
  </si>
  <si>
    <t>Dwarf 3</t>
  </si>
  <si>
    <t>Wood Elf Wizard</t>
  </si>
  <si>
    <t>Thick Skull,  Block,  Frenzy,  Dauntless</t>
  </si>
  <si>
    <t>Dwarf 4</t>
  </si>
  <si>
    <t>Loner, Br.Tckl, Dirty P., Juggernaut, Mght.B., No Hands, Secret Weapon, Stand Firm</t>
  </si>
  <si>
    <t>Dwarf 5</t>
  </si>
  <si>
    <t>Dwarf Journeyman</t>
  </si>
  <si>
    <t>Loner, Thick Skull,  Block,  Tackle</t>
  </si>
  <si>
    <t>Dwarf 6</t>
  </si>
  <si>
    <t>Elf 1</t>
  </si>
  <si>
    <t>Pass</t>
  </si>
  <si>
    <t>Elf 2</t>
  </si>
  <si>
    <t>Catch, Nerves of Steel</t>
  </si>
  <si>
    <t>Elf 3</t>
  </si>
  <si>
    <t>Block, Side Step</t>
  </si>
  <si>
    <t>Elf 4</t>
  </si>
  <si>
    <t xml:space="preserve"> MA</t>
  </si>
  <si>
    <t xml:space="preserve"> +MA </t>
  </si>
  <si>
    <t>Elf Journeyman</t>
  </si>
  <si>
    <t>Elf 5</t>
  </si>
  <si>
    <t xml:space="preserve"> +AV </t>
  </si>
  <si>
    <t>Right Stuff,  Dodge,  Stunty</t>
  </si>
  <si>
    <t>Goblin 1</t>
  </si>
  <si>
    <t xml:space="preserve"> +AG </t>
  </si>
  <si>
    <t>E</t>
  </si>
  <si>
    <t>Bombardier, Dodge, Secret Weapon, Stunty</t>
  </si>
  <si>
    <t>Goblin 2</t>
  </si>
  <si>
    <t xml:space="preserve"> +ST </t>
  </si>
  <si>
    <t>EXTRAORDINARY</t>
  </si>
  <si>
    <t>Dodge, Leap, Stunty, Very Long Legs</t>
  </si>
  <si>
    <t>Goblin 3</t>
  </si>
  <si>
    <t>Always Hungry</t>
  </si>
  <si>
    <t>Chainsaw, Secret, Weapon, Stunty</t>
  </si>
  <si>
    <t>Goblin 4</t>
  </si>
  <si>
    <t>Dauntless</t>
  </si>
  <si>
    <t>Ball &amp; Chain</t>
  </si>
  <si>
    <t>Ball &amp; Chain, No Hands, Secret Weapon, Stunty</t>
  </si>
  <si>
    <t>Goblin 5</t>
  </si>
  <si>
    <t>Dirty Player</t>
  </si>
  <si>
    <t>Blood Lust</t>
  </si>
  <si>
    <t>Loner, Always Hungry, Mighty Blow, Really Stupid, Regeneration, Throw Team-Mate</t>
  </si>
  <si>
    <t>Goblin 6</t>
  </si>
  <si>
    <t>Fend</t>
  </si>
  <si>
    <t>Goblin Journeyman</t>
  </si>
  <si>
    <t>Loner, Right Stuff,  Dodge,  Stunty</t>
  </si>
  <si>
    <t>Goblin 7</t>
  </si>
  <si>
    <t>Frenzy</t>
  </si>
  <si>
    <t>Bone-head</t>
  </si>
  <si>
    <t>Hafling 1</t>
  </si>
  <si>
    <t>Kick</t>
  </si>
  <si>
    <t>Chainsaw</t>
  </si>
  <si>
    <t>Mght.B, Stand Firm, Strong Arm, Take Root, Thick Skull, Throw Team-Mate</t>
  </si>
  <si>
    <t>Hafling 2</t>
  </si>
  <si>
    <t>Kick-Off Return</t>
  </si>
  <si>
    <t>Decay</t>
  </si>
  <si>
    <t>Halfling Journeyman</t>
  </si>
  <si>
    <t>Halfling 3</t>
  </si>
  <si>
    <t>Pass Block</t>
  </si>
  <si>
    <t>Fan Favourite</t>
  </si>
  <si>
    <t>High Elf 1</t>
  </si>
  <si>
    <t>Pro</t>
  </si>
  <si>
    <t>Hypnotic Gaze</t>
  </si>
  <si>
    <t>Pass, Safe Throw</t>
  </si>
  <si>
    <t>High Elf 2</t>
  </si>
  <si>
    <t>Shadowing</t>
  </si>
  <si>
    <t>Catch</t>
  </si>
  <si>
    <t>High Elf 3</t>
  </si>
  <si>
    <t>Strip Ball</t>
  </si>
  <si>
    <t>No Hands</t>
  </si>
  <si>
    <t>High Elf 4</t>
  </si>
  <si>
    <t>Sure Hands</t>
  </si>
  <si>
    <t>Nurgle's Rot</t>
  </si>
  <si>
    <t>High Elf Journeyman</t>
  </si>
  <si>
    <t>High Elf 5</t>
  </si>
  <si>
    <t>Tackle</t>
  </si>
  <si>
    <t>Really Stupid</t>
  </si>
  <si>
    <t>Human 1</t>
  </si>
  <si>
    <t>Wrestle</t>
  </si>
  <si>
    <t>Regeneration</t>
  </si>
  <si>
    <t>Catch,  Dodge,</t>
  </si>
  <si>
    <t>Human 2</t>
  </si>
  <si>
    <t>Right Stuff</t>
  </si>
  <si>
    <t>Pass,  Sure Hands</t>
  </si>
  <si>
    <t>Human 3</t>
  </si>
  <si>
    <t>Diving Catch</t>
  </si>
  <si>
    <t>Secret Weapon</t>
  </si>
  <si>
    <t xml:space="preserve">Block,  </t>
  </si>
  <si>
    <t>Human 4</t>
  </si>
  <si>
    <t>Diving Tackle</t>
  </si>
  <si>
    <t>Stab</t>
  </si>
  <si>
    <t>Loner, Mighty Blow, Thick Skull, Throw Team-Mate, Bonehead</t>
  </si>
  <si>
    <t>Human 5</t>
  </si>
  <si>
    <t>Stakes</t>
  </si>
  <si>
    <t>Human Journeyman</t>
  </si>
  <si>
    <t>Human 6</t>
  </si>
  <si>
    <t>Jump Up</t>
  </si>
  <si>
    <t>Stunty</t>
  </si>
  <si>
    <t>Regeneration, Thick Skull</t>
  </si>
  <si>
    <t>Khemri 1</t>
  </si>
  <si>
    <t>Leap</t>
  </si>
  <si>
    <t>Take Root</t>
  </si>
  <si>
    <t>Regeneration, Sure Hands, Pass</t>
  </si>
  <si>
    <t>Khemri 2</t>
  </si>
  <si>
    <t>Side Step</t>
  </si>
  <si>
    <t>Throw Team-Mate</t>
  </si>
  <si>
    <t>Regeneration, Block</t>
  </si>
  <si>
    <t>Khemri 3</t>
  </si>
  <si>
    <t>Sneaky Git</t>
  </si>
  <si>
    <t>Titchy</t>
  </si>
  <si>
    <t>Regeneration, Decay</t>
  </si>
  <si>
    <t>Khemri 4</t>
  </si>
  <si>
    <t>Sprint</t>
  </si>
  <si>
    <t>Wild Animal</t>
  </si>
  <si>
    <t>Khemri Skeleton Journeyman</t>
  </si>
  <si>
    <t>Loner, Regeneration, Thick Skull</t>
  </si>
  <si>
    <t>Khemri 5</t>
  </si>
  <si>
    <t>Sure Feet</t>
  </si>
  <si>
    <t>Dodge, Stunty</t>
  </si>
  <si>
    <t>Lizard 1</t>
  </si>
  <si>
    <t>Accurate</t>
  </si>
  <si>
    <t>Lizard 2</t>
  </si>
  <si>
    <t>Dump-Off</t>
  </si>
  <si>
    <t>Loner, Prehensile Tail, Thick Skull, Bonehead, Mighty Blow</t>
  </si>
  <si>
    <t>Lizard 3</t>
  </si>
  <si>
    <t>Hail Mary Pass</t>
  </si>
  <si>
    <t>Skink Journeyman</t>
  </si>
  <si>
    <t>Loner, Dodge, Stunty</t>
  </si>
  <si>
    <t>Lizard 4</t>
  </si>
  <si>
    <t>Leader</t>
  </si>
  <si>
    <t>Necromantic 1</t>
  </si>
  <si>
    <t>Nerves of Steel</t>
  </si>
  <si>
    <t>Necromantic 2</t>
  </si>
  <si>
    <t>Regeneration,  Block</t>
  </si>
  <si>
    <t>Necromantic 3</t>
  </si>
  <si>
    <t>Safe Throw</t>
  </si>
  <si>
    <t>Stand Firm, Regeneration, Thick Skull</t>
  </si>
  <si>
    <t>Necromantic 4</t>
  </si>
  <si>
    <t>Break Tackle</t>
  </si>
  <si>
    <t>Frenzy, Claws, Regeneration</t>
  </si>
  <si>
    <t>Necromantic 5</t>
  </si>
  <si>
    <t>Grab</t>
  </si>
  <si>
    <t>Necromantic Zombie Journeyman</t>
  </si>
  <si>
    <t>Loner, Regeneration</t>
  </si>
  <si>
    <t>Necromantic 6</t>
  </si>
  <si>
    <t>Guard</t>
  </si>
  <si>
    <t>Block,</t>
  </si>
  <si>
    <t>Norse 1</t>
  </si>
  <si>
    <t>Juggernaut</t>
  </si>
  <si>
    <t>Block,  Pass</t>
  </si>
  <si>
    <t>Norse 2</t>
  </si>
  <si>
    <t>Mighty Blow</t>
  </si>
  <si>
    <t>Block,  Dauntless</t>
  </si>
  <si>
    <t>Norse 3</t>
  </si>
  <si>
    <t>Multiple Block</t>
  </si>
  <si>
    <t>Block,  Frenzy,  Jump Up</t>
  </si>
  <si>
    <t>Norse 4</t>
  </si>
  <si>
    <t>Piling On</t>
  </si>
  <si>
    <t>Norse 5</t>
  </si>
  <si>
    <t>Stand Firm</t>
  </si>
  <si>
    <t>Loner, Claws, Disturbing Presence, Frenzy, Wild Animal</t>
  </si>
  <si>
    <t>Norse 6</t>
  </si>
  <si>
    <t>Strong Arm</t>
  </si>
  <si>
    <t>Norse Journeyman</t>
  </si>
  <si>
    <t>Loner, Block</t>
  </si>
  <si>
    <t>Norse 7</t>
  </si>
  <si>
    <t>Thick Skull</t>
  </si>
  <si>
    <t>Decay, Nurgle’s Rot</t>
  </si>
  <si>
    <t>Nurgle 1</t>
  </si>
  <si>
    <t>Big Hand</t>
  </si>
  <si>
    <t>Horns, Nurgle’s Rot, Regeneration</t>
  </si>
  <si>
    <t>Nurgle 2</t>
  </si>
  <si>
    <t>Claw / Claws</t>
  </si>
  <si>
    <t>Disturbing Presence, Foul Appearance, Nurgle’s Rot, Regeneration,</t>
  </si>
  <si>
    <t>Nurgle 3</t>
  </si>
  <si>
    <t>Disturbing Presence</t>
  </si>
  <si>
    <t>Loner, Dist. Pres., Mght.B., Nurgle’s Rot, Foul App., Really St., Regener., Tentacles,</t>
  </si>
  <si>
    <t>Nurgle 4</t>
  </si>
  <si>
    <t>Extra Arms</t>
  </si>
  <si>
    <t>Nurgle Journeyman</t>
  </si>
  <si>
    <t>Loner, Decay, Nurgle’s Rot,</t>
  </si>
  <si>
    <t>Nurgle 5</t>
  </si>
  <si>
    <t>Foul Appearance</t>
  </si>
  <si>
    <t>Dodge, Right Stuff, Side Step, Stunty, Titchy,</t>
  </si>
  <si>
    <t>Ogre 1</t>
  </si>
  <si>
    <t>Mighty Blow, Thick Skull, Throw Team-Mate, Bonehead</t>
  </si>
  <si>
    <t>Ogre 2</t>
  </si>
  <si>
    <t>Prehensile Tail</t>
  </si>
  <si>
    <t>Snotling Journeyman</t>
  </si>
  <si>
    <t>Loner, Dodge, Right Stuff, Side Step, Stunty, Titchy</t>
  </si>
  <si>
    <t>Ogre 3</t>
  </si>
  <si>
    <t>Tentacles</t>
  </si>
  <si>
    <t>Orc 1</t>
  </si>
  <si>
    <t>Two Heads</t>
  </si>
  <si>
    <t>Orc 2</t>
  </si>
  <si>
    <t>Very Long Legs</t>
  </si>
  <si>
    <t>Orc 3</t>
  </si>
  <si>
    <t>Orc 4</t>
  </si>
  <si>
    <t>Orc 5</t>
  </si>
  <si>
    <t>Orc 6</t>
  </si>
  <si>
    <t>Orc Journeyman</t>
  </si>
  <si>
    <t>Orc 7</t>
  </si>
  <si>
    <t>Skaven 1</t>
  </si>
  <si>
    <t>Skaven 2</t>
  </si>
  <si>
    <t>Skaven 3</t>
  </si>
  <si>
    <t>Skaven 4</t>
  </si>
  <si>
    <t>Loner, Mighty Blow, Prehensile Tail, Wild Animal, Frenzy</t>
  </si>
  <si>
    <t>Skaven 5</t>
  </si>
  <si>
    <t>Skaven Journeyman</t>
  </si>
  <si>
    <t>Skaven 6</t>
  </si>
  <si>
    <t>Undead 1</t>
  </si>
  <si>
    <t>Undead 2</t>
  </si>
  <si>
    <t>Undead 3</t>
  </si>
  <si>
    <t>Undead 4</t>
  </si>
  <si>
    <t>Regeneration,  Mighty Blow</t>
  </si>
  <si>
    <t>Undead 5</t>
  </si>
  <si>
    <t>Undead Skeleton Journeyman</t>
  </si>
  <si>
    <t>Undead 6</t>
  </si>
  <si>
    <t>Undead Zombie Journeyman</t>
  </si>
  <si>
    <t>Undead 7</t>
  </si>
  <si>
    <t>Vampire 1</t>
  </si>
  <si>
    <t>Hypnotic Gaze, Regeneration, Blood Lust</t>
  </si>
  <si>
    <t>Vampire 2</t>
  </si>
  <si>
    <t>Thrall Journeyman</t>
  </si>
  <si>
    <t>Vampire 3</t>
  </si>
  <si>
    <t>Wood Elf 1</t>
  </si>
  <si>
    <t>Wood Elf 2</t>
  </si>
  <si>
    <t>Catch,  Dodge, Sprint</t>
  </si>
  <si>
    <t>Wood Elf 3</t>
  </si>
  <si>
    <t>Block,  Dodge,  Leap</t>
  </si>
  <si>
    <t>Wood Elf 4</t>
  </si>
  <si>
    <t>Loner, Mght.B, Stand Firm, Strong Arm, Take Root, Thick Skull, Throw Team-Mate</t>
  </si>
  <si>
    <t>Wood Elf 5</t>
  </si>
  <si>
    <t>Wood Elf Journeyman</t>
  </si>
  <si>
    <t>Wood Elf 6</t>
  </si>
  <si>
    <t>Chaos Pact 1</t>
  </si>
  <si>
    <t>Animosity, Dodge, Right Stuff, Stunty</t>
  </si>
  <si>
    <t>Chaos Pact 2</t>
  </si>
  <si>
    <t>Animosity</t>
  </si>
  <si>
    <t>Chaos Pact 3</t>
  </si>
  <si>
    <t>Chaos Pact 4</t>
  </si>
  <si>
    <t>Chaos Pact 5</t>
  </si>
  <si>
    <t>Loner, Bone-head, Mighty Blow, Thick Skull, Throw Team-mate</t>
  </si>
  <si>
    <t>Chaos Pact 6</t>
  </si>
  <si>
    <t>Chaos Pact 7</t>
  </si>
  <si>
    <t>Chaos Pact 8</t>
  </si>
  <si>
    <t>Leap, Very Long Legs</t>
  </si>
  <si>
    <t>Slann 1</t>
  </si>
  <si>
    <t>Diving Catch, Leap, Very Long Legs</t>
  </si>
  <si>
    <t>Slann 2</t>
  </si>
  <si>
    <t>Diving Tackle, Jump Up, Leap, Very Long Legs</t>
  </si>
  <si>
    <t>Slann 3</t>
  </si>
  <si>
    <t>Loner, Bone-head, Mighty Blow, Thick Skull, Prehensile Tail</t>
  </si>
  <si>
    <t>Slann 4</t>
  </si>
  <si>
    <t>Loner, Leap, Very Long Legs</t>
  </si>
  <si>
    <t>Slann 5</t>
  </si>
  <si>
    <t>Underworld 1</t>
  </si>
  <si>
    <t>Underworld Skaven Lineman</t>
  </si>
  <si>
    <t>Underworld 2</t>
  </si>
  <si>
    <t>Animosity, Pass, Sure Hands</t>
  </si>
  <si>
    <t>Underworld 3</t>
  </si>
  <si>
    <t>Animosity, Block</t>
  </si>
  <si>
    <t>Underworld 4</t>
  </si>
  <si>
    <t>Underworld 5</t>
  </si>
  <si>
    <t>Underworld 6</t>
  </si>
  <si>
    <t>Loner, Hail Mary Pass, Pass, S.Weapon, Strong Arm, Sure Hands, Thick Skull</t>
  </si>
  <si>
    <t>z Star 01</t>
  </si>
  <si>
    <t>Loner, Bone-head, Break Tackle, Dodge, Mighty Blow, Thick Skull, Throw Team-mate</t>
  </si>
  <si>
    <t>z Star 02</t>
  </si>
  <si>
    <t>Loner, Accurate, Bombardier, Dodge, Right Stuff, Secret Weapon, Stunty</t>
  </si>
  <si>
    <t>z Star 03</t>
  </si>
  <si>
    <t>Loner, Accurate, Block, Bombardier, Secret Weapon, Thick Skull</t>
  </si>
  <si>
    <t>z Star 04</t>
  </si>
  <si>
    <t>5 6</t>
  </si>
  <si>
    <t>5 2</t>
  </si>
  <si>
    <t>2 3</t>
  </si>
  <si>
    <t>9 7</t>
  </si>
  <si>
    <t>Loner, Bone-h., M.B., Strong Arm, Nerves of St., Thick Sk., T. T.-M. -- Loner, Dodge, Right St., Stunty</t>
  </si>
  <si>
    <t>z Star 05</t>
  </si>
  <si>
    <t>Loner, Regeneration, Block, Side Step, Hypnotic Gaze</t>
  </si>
  <si>
    <t>z Star 06</t>
  </si>
  <si>
    <t>Loner, Dauntless, Regeneration, Thick Skull (can bitten like a thrall)</t>
  </si>
  <si>
    <t>z Star 07</t>
  </si>
  <si>
    <t>Loner, Block, Thick Skull, Mighty Blow, Stand Firm, Throw Team-mate, Strong Arm</t>
  </si>
  <si>
    <t>z Star 08</t>
  </si>
  <si>
    <t>Loner, Diving Catch, Hail Mary Pass, Kick-off Return, Pass Block</t>
  </si>
  <si>
    <t>z Star 09</t>
  </si>
  <si>
    <t>Loner, Catch, Dodge, Hypnotic Gaze, Nerves of Steel, Pass Block</t>
  </si>
  <si>
    <t>z Star 10</t>
  </si>
  <si>
    <t>Loner, Ball &amp; Chain, Disturbing Presence, Foul Appearance, No Hands, Secret Weapon</t>
  </si>
  <si>
    <t>z Star 11</t>
  </si>
  <si>
    <t>Loner, Block, Chainsaw, Secret Weapon, Thick Skull</t>
  </si>
  <si>
    <t>z Star 12</t>
  </si>
  <si>
    <t>Loner, Ball &amp; Chain, Mighty Blow, No Hands, Secret Weapon, Stunty</t>
  </si>
  <si>
    <t>z Star 13</t>
  </si>
  <si>
    <t>Loner, Block, Claw, Juggernaut</t>
  </si>
  <si>
    <t>z Star 14</t>
  </si>
  <si>
    <t>Loner, Frenzy, Thick Skull, Horns, Mighty Blow</t>
  </si>
  <si>
    <t>z Star 15</t>
  </si>
  <si>
    <t>Loner, Block, Dodge, Frend, Sprint, Sure Feet</t>
  </si>
  <si>
    <t>z Star 16</t>
  </si>
  <si>
    <t>Loner, Thick Skull, Block, Multiple Block, Frenzy, Dauntless</t>
  </si>
  <si>
    <t>z Star 17</t>
  </si>
  <si>
    <t>*Grotty</t>
  </si>
  <si>
    <t>Loner, Dodge, Right Stuff, Stunty. Always has to be hired along with Brick Far'th</t>
  </si>
  <si>
    <t>z Star 18</t>
  </si>
  <si>
    <t>Loner, Chainsaw, Regeneration, Secret Weapon, Side Step</t>
  </si>
  <si>
    <t>z Star 19</t>
  </si>
  <si>
    <t>Loner, Dodge, Prehensile Tail, Extra Arms, Two Heads</t>
  </si>
  <si>
    <t>z Star 20</t>
  </si>
  <si>
    <t>Loner, Mighty Blow, Prehensile Tail</t>
  </si>
  <si>
    <t>z Star 21</t>
  </si>
  <si>
    <t>Loner, Chainsaw, Secret Weapon, Stand Firm</t>
  </si>
  <si>
    <t>z Star 22</t>
  </si>
  <si>
    <t>Loner, Block, Dodge, Side Step, Jump Up, Stab, Stunty</t>
  </si>
  <si>
    <t>z Star 23</t>
  </si>
  <si>
    <t>Loner, Dodge, Leap, Multiple Block, Shadowing, Stab</t>
  </si>
  <si>
    <t>z Star 24</t>
  </si>
  <si>
    <t>Loner, Block, Break Tackle, Juggernaut, Sprint, Sure Feet, Thick Skull</t>
  </si>
  <si>
    <t>z Star 25</t>
  </si>
  <si>
    <t>Loner, Block, Dirty Player, Jump Up, Mighty Blow, Strip Ball</t>
  </si>
  <si>
    <t>z Star 26</t>
  </si>
  <si>
    <t>Loner, Catch, Dodge, Regeneration, Nerves of Steel</t>
  </si>
  <si>
    <t>z Star 27</t>
  </si>
  <si>
    <t>Loner, Claws, Disturbing Presence, Frenzy, Regeneration, Thick Skull</t>
  </si>
  <si>
    <t>z Star 28</t>
  </si>
  <si>
    <t>Loner, Accurate, Dump Off, Nerves of Steel, Pass, Regeneration, Sure Hands</t>
  </si>
  <si>
    <t>z Star 29</t>
  </si>
  <si>
    <t>Loner, Catch, Diving Catch, Dodge, Sprint</t>
  </si>
  <si>
    <t>z Star 30</t>
  </si>
  <si>
    <t>Loner, Block, Dodge, Leap, Diving Catch, Side Step</t>
  </si>
  <si>
    <t>z Star 31</t>
  </si>
  <si>
    <t>Loner, Pass, Strong Arm, Sure Hands, Tentacles</t>
  </si>
  <si>
    <t>z Star 32</t>
  </si>
  <si>
    <t>Loner, Block, Mighty Blow, Dirty Player,</t>
  </si>
  <si>
    <t>z Star 33</t>
  </si>
  <si>
    <t>*LottaBottol</t>
  </si>
  <si>
    <t>Loner, Catch, Diving Tackle, Jump Up, Leap, Pass Block, Shadowing, Very Long Legs</t>
  </si>
  <si>
    <t>z Star 34</t>
  </si>
  <si>
    <t>Loner, Dauntless, Regeneration, Thick Skull</t>
  </si>
  <si>
    <t>z Star 35</t>
  </si>
  <si>
    <t>Loner, Chainsaw, Secret Weapon</t>
  </si>
  <si>
    <t>z Star 36</t>
  </si>
  <si>
    <t>Loner, Block, Mighty Blow</t>
  </si>
  <si>
    <t>z Star 37</t>
  </si>
  <si>
    <t>Loner, Block, Mighty Blow, Thick Skull, Throw Team-mate</t>
  </si>
  <si>
    <t>z Star 38</t>
  </si>
  <si>
    <t>Loner, Block, Dodge, Chainsaw, Secret Weapon, Stunty</t>
  </si>
  <si>
    <t>z Star 39</t>
  </si>
  <si>
    <t>Loner, Block, Dauntless, Tackle, Wrestle</t>
  </si>
  <si>
    <t>z Star 40</t>
  </si>
  <si>
    <t>Loner, Block, Dodge, Nerves of Steel, Right Stuff, Stunty</t>
  </si>
  <si>
    <t>z Star 41</t>
  </si>
  <si>
    <t>Loner, Catch, Diving Catch, Fend, Kick-off Return, Leap, Nerves of Steel, Very Long Legs</t>
  </si>
  <si>
    <t>z Star 42</t>
  </si>
  <si>
    <t>Loner, Break Tackle, Mighty Blow, Regeneration, Wrestle</t>
  </si>
  <si>
    <t>z star 43</t>
  </si>
  <si>
    <t>Loner, Dodge, Side Step, Sneaky Git, Stab</t>
  </si>
  <si>
    <t>z star 44</t>
  </si>
  <si>
    <t>Loner, Grab, Mighty Blow, Throw Team-mate, Regeneration</t>
  </si>
  <si>
    <t>z star 45</t>
  </si>
  <si>
    <t>Loner, Dodge, Frenzy, Jump Up, Juggernaut, Leap</t>
  </si>
  <si>
    <t>z star 46</t>
  </si>
  <si>
    <t>Loner, D.Player, Dodge, Leap, R.Stuff, Very L.Legs, Sprint, Stunty, S.Feet</t>
  </si>
  <si>
    <t>z star 47</t>
  </si>
  <si>
    <t>Loner, Block, Break Tackle, Juggernaut, Regeneration, Strip Ball</t>
  </si>
  <si>
    <t>z star 48</t>
  </si>
  <si>
    <t>Loner, Block, Jump Up, Pass Block, Regeneration, Secret Weapon, Side Step, Stab</t>
  </si>
  <si>
    <t>z star 49</t>
  </si>
  <si>
    <t>Loner, Dodge, Prehensile Tail, Shadowing, Stab</t>
  </si>
  <si>
    <t>z star 50</t>
  </si>
  <si>
    <t>Loner, Block, Grab, Guard, Stand Firm</t>
  </si>
  <si>
    <t>z star 51</t>
  </si>
  <si>
    <t>Loner, Fend, Kick-off Return, Pass, Safe Throw, Sure Hands, Strong Arm</t>
  </si>
  <si>
    <t>z star 52</t>
  </si>
  <si>
    <t>z star 53</t>
  </si>
  <si>
    <t>Loner, Block, Jump Up, Mighty Blow, Thick Skull</t>
  </si>
  <si>
    <t>z star 54</t>
  </si>
  <si>
    <t>Loner, Catch, Claws, Frenzy, Regeneration, Wrestle</t>
  </si>
  <si>
    <t>z star 55</t>
  </si>
  <si>
    <t>Loner, Dauntless, Side Step, Thick Skull</t>
  </si>
  <si>
    <t>z star 56</t>
  </si>
  <si>
    <t>Loner, Block, Dauntless, Dodge, Jump Up, Stab, Stakes</t>
  </si>
  <si>
    <t>z star 57</t>
  </si>
  <si>
    <t>Loner, Hail Mary Pass, Pass, S.Weapon, Strong Arm, Sure Hands, Tackle, Thick Sk.</t>
  </si>
  <si>
    <t>z star 58</t>
  </si>
  <si>
    <t>z star 59</t>
  </si>
  <si>
    <t>WRESTLE</t>
  </si>
  <si>
    <t>Louise Snacksack</t>
  </si>
  <si>
    <t>Bull D. Ozer</t>
  </si>
  <si>
    <t>Bago Vhem Oglobin</t>
  </si>
  <si>
    <t>Nutsar Euns Afebyfoot</t>
  </si>
  <si>
    <t>KICK</t>
  </si>
  <si>
    <t>Trips Ter</t>
  </si>
  <si>
    <t>TACKLE (20k)</t>
  </si>
  <si>
    <t>Irecei Vewewin</t>
  </si>
  <si>
    <t>GUARD (30k)</t>
  </si>
  <si>
    <t>Drakeob von Cryptchant</t>
  </si>
  <si>
    <t>Hypnotic Gaze, Regnerate, Blood Lust</t>
  </si>
  <si>
    <t>PRO</t>
  </si>
  <si>
    <t>Lauritz von Fogspirit</t>
  </si>
  <si>
    <t>BLOCK</t>
  </si>
  <si>
    <t>Wilhelm Chaney</t>
  </si>
  <si>
    <t>Starplayer Wilhelm Chaney</t>
  </si>
  <si>
    <t>Loner, Catch, Claw, Frenzy, Regeneration, Wrestle</t>
  </si>
  <si>
    <t>Claws von Coldcurse</t>
  </si>
  <si>
    <t>LEADER</t>
  </si>
  <si>
    <t>Zaralee von Coffinclouder</t>
  </si>
  <si>
    <t>The Ref</t>
  </si>
  <si>
    <t>Wampire Counts von Norway</t>
  </si>
  <si>
    <t>Double skills..</t>
  </si>
  <si>
    <t>General skills..</t>
  </si>
  <si>
    <t>TEAM VALUE*</t>
  </si>
  <si>
    <t>* Tier 3 Teams can buy starplayer and get 50k extra; 50k spent on skills player #8 and #10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</si>
</sst>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k"/>
  </numFmts>
  <fonts count="2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sz val="6.3"/>
      <name val="Arial"/>
      <family val="2"/>
    </font>
    <font>
      <sz val="6.5"/>
      <name val="Arial"/>
      <family val="2"/>
    </font>
    <font>
      <sz val="6.5"/>
      <color indexed="63"/>
      <name val="Arial"/>
      <family val="2"/>
    </font>
    <font>
      <sz val="7"/>
      <name val="Arial"/>
      <family val="2"/>
    </font>
    <font>
      <sz val="7"/>
      <color indexed="47"/>
      <name val="Arial"/>
      <family val="2"/>
    </font>
    <font>
      <sz val="6"/>
      <color indexed="23"/>
      <name val="Arial"/>
      <family val="2"/>
    </font>
    <font>
      <b/>
      <sz val="7"/>
      <color indexed="16"/>
      <name val="Arial"/>
      <family val="2"/>
    </font>
    <font>
      <sz val="8"/>
      <color indexed="63"/>
      <name val="Arial"/>
      <family val="2"/>
    </font>
    <font>
      <sz val="7"/>
      <color indexed="63"/>
      <name val="Arial"/>
      <family val="2"/>
    </font>
    <font>
      <sz val="6"/>
      <color indexed="63"/>
      <name val="Arial"/>
      <family val="2"/>
    </font>
    <font>
      <b/>
      <sz val="10"/>
      <name val="Arial"/>
      <family val="2"/>
    </font>
    <font>
      <sz val="7"/>
      <color indexed="23"/>
      <name val="Arial"/>
      <family val="2"/>
    </font>
    <font>
      <u/>
      <sz val="10"/>
      <color indexed="12"/>
      <name val="Arial"/>
    </font>
    <font>
      <u/>
      <sz val="7"/>
      <color indexed="23"/>
      <name val="Arial"/>
      <family val="2"/>
    </font>
    <font>
      <sz val="8"/>
      <name val="Arial"/>
    </font>
    <font>
      <sz val="10"/>
      <name val="Arial"/>
      <family val="2"/>
    </font>
    <font>
      <i/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206">
    <xf numFmtId="0" fontId="0" fillId="0" borderId="0" xfId="0"/>
    <xf numFmtId="0" fontId="2" fillId="3" borderId="0" xfId="0" applyFont="1" applyFill="1" applyBorder="1" applyAlignment="1" applyProtection="1">
      <protection hidden="1"/>
    </xf>
    <xf numFmtId="0" fontId="2" fillId="3" borderId="0" xfId="0" applyFont="1" applyFill="1" applyBorder="1" applyAlignment="1" applyProtection="1">
      <alignment vertical="center"/>
      <protection hidden="1"/>
    </xf>
    <xf numFmtId="0" fontId="2" fillId="3" borderId="0" xfId="0" applyFont="1" applyFill="1" applyBorder="1" applyAlignment="1" applyProtection="1">
      <alignment horizontal="center" vertical="center" shrinkToFit="1"/>
      <protection hidden="1"/>
    </xf>
    <xf numFmtId="0" fontId="2" fillId="3" borderId="0" xfId="0" applyNumberFormat="1" applyFont="1" applyFill="1" applyBorder="1" applyAlignment="1" applyProtection="1">
      <alignment vertical="center"/>
      <protection hidden="1"/>
    </xf>
    <xf numFmtId="0" fontId="2" fillId="3" borderId="0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 shrinkToFi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0" fillId="0" borderId="0" xfId="0" applyProtection="1"/>
    <xf numFmtId="0" fontId="2" fillId="4" borderId="1" xfId="0" applyFont="1" applyFill="1" applyBorder="1" applyAlignment="1" applyProtection="1">
      <alignment horizontal="center" vertical="center"/>
      <protection hidden="1"/>
    </xf>
    <xf numFmtId="0" fontId="2" fillId="4" borderId="2" xfId="0" applyFont="1" applyFill="1" applyBorder="1" applyAlignment="1" applyProtection="1">
      <alignment horizontal="center" vertical="center"/>
      <protection hidden="1"/>
    </xf>
    <xf numFmtId="0" fontId="2" fillId="4" borderId="3" xfId="0" applyFont="1" applyFill="1" applyBorder="1" applyAlignment="1" applyProtection="1">
      <alignment horizontal="center" vertical="center" shrinkToFit="1"/>
      <protection hidden="1"/>
    </xf>
    <xf numFmtId="0" fontId="2" fillId="4" borderId="4" xfId="0" applyFont="1" applyFill="1" applyBorder="1" applyAlignment="1" applyProtection="1">
      <alignment horizontal="center" vertical="center"/>
      <protection hidden="1"/>
    </xf>
    <xf numFmtId="0" fontId="2" fillId="4" borderId="5" xfId="0" applyFont="1" applyFill="1" applyBorder="1" applyAlignment="1" applyProtection="1">
      <alignment horizontal="center" vertical="center"/>
      <protection hidden="1"/>
    </xf>
    <xf numFmtId="0" fontId="2" fillId="4" borderId="6" xfId="0" applyFont="1" applyFill="1" applyBorder="1" applyAlignment="1" applyProtection="1">
      <alignment horizontal="center" vertical="center"/>
      <protection hidden="1"/>
    </xf>
    <xf numFmtId="0" fontId="2" fillId="4" borderId="7" xfId="0" applyFont="1" applyFill="1" applyBorder="1" applyAlignment="1" applyProtection="1">
      <alignment horizontal="center" vertical="center"/>
      <protection hidden="1"/>
    </xf>
    <xf numFmtId="0" fontId="2" fillId="4" borderId="2" xfId="0" applyFont="1" applyFill="1" applyBorder="1" applyAlignment="1" applyProtection="1">
      <alignment vertical="center"/>
      <protection hidden="1"/>
    </xf>
    <xf numFmtId="0" fontId="5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7" xfId="0" applyNumberFormat="1" applyFont="1" applyFill="1" applyBorder="1" applyAlignment="1" applyProtection="1">
      <alignment horizontal="center" vertical="center" wrapText="1"/>
      <protection hidden="1"/>
    </xf>
    <xf numFmtId="0" fontId="6" fillId="4" borderId="4" xfId="0" applyFont="1" applyFill="1" applyBorder="1" applyAlignment="1" applyProtection="1">
      <alignment horizontal="center" vertical="center"/>
      <protection hidden="1"/>
    </xf>
    <xf numFmtId="0" fontId="3" fillId="4" borderId="2" xfId="0" applyFont="1" applyFill="1" applyBorder="1" applyAlignment="1" applyProtection="1">
      <alignment horizontal="center" vertical="center"/>
      <protection hidden="1"/>
    </xf>
    <xf numFmtId="0" fontId="6" fillId="4" borderId="2" xfId="0" applyFont="1" applyFill="1" applyBorder="1" applyAlignment="1" applyProtection="1">
      <alignment horizontal="center" vertical="center"/>
      <protection hidden="1"/>
    </xf>
    <xf numFmtId="0" fontId="7" fillId="4" borderId="2" xfId="0" applyFont="1" applyFill="1" applyBorder="1" applyAlignment="1" applyProtection="1">
      <alignment horizontal="center" vertical="center"/>
      <protection hidden="1"/>
    </xf>
    <xf numFmtId="0" fontId="6" fillId="4" borderId="7" xfId="0" applyFont="1" applyFill="1" applyBorder="1" applyAlignment="1" applyProtection="1">
      <alignment horizontal="center" vertical="center"/>
      <protection hidden="1"/>
    </xf>
    <xf numFmtId="0" fontId="8" fillId="4" borderId="1" xfId="0" applyFont="1" applyFill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2" fillId="3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6" borderId="0" xfId="0" applyFont="1" applyFill="1" applyAlignment="1" applyProtection="1">
      <alignment horizontal="center" vertical="center" shrinkToFit="1"/>
    </xf>
    <xf numFmtId="0" fontId="3" fillId="6" borderId="0" xfId="0" applyFont="1" applyFill="1" applyAlignment="1" applyProtection="1">
      <alignment horizontal="center" vertical="center"/>
    </xf>
    <xf numFmtId="0" fontId="3" fillId="6" borderId="0" xfId="0" applyFont="1" applyFill="1" applyAlignment="1" applyProtection="1">
      <alignment horizontal="center" vertical="center" wrapText="1"/>
    </xf>
    <xf numFmtId="3" fontId="3" fillId="6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0" fillId="0" borderId="0" xfId="0" applyNumberFormat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2" fillId="7" borderId="1" xfId="0" applyFont="1" applyFill="1" applyBorder="1" applyAlignment="1" applyProtection="1">
      <alignment horizontal="center" vertical="center"/>
      <protection locked="0" hidden="1"/>
    </xf>
    <xf numFmtId="0" fontId="4" fillId="8" borderId="4" xfId="0" applyFont="1" applyFill="1" applyBorder="1" applyAlignment="1" applyProtection="1">
      <alignment vertical="center" shrinkToFit="1"/>
      <protection locked="0"/>
    </xf>
    <xf numFmtId="0" fontId="2" fillId="0" borderId="3" xfId="0" applyFont="1" applyFill="1" applyBorder="1" applyAlignment="1" applyProtection="1">
      <alignment horizontal="center" vertical="center" shrinkToFit="1"/>
      <protection hidden="1"/>
    </xf>
    <xf numFmtId="0" fontId="4" fillId="5" borderId="4" xfId="0" applyFont="1" applyFill="1" applyBorder="1" applyAlignment="1" applyProtection="1">
      <alignment horizontal="center" vertical="center"/>
      <protection hidden="1"/>
    </xf>
    <xf numFmtId="0" fontId="4" fillId="5" borderId="5" xfId="0" applyFont="1" applyFill="1" applyBorder="1" applyAlignment="1" applyProtection="1">
      <alignment horizontal="center" vertical="center"/>
      <protection hidden="1"/>
    </xf>
    <xf numFmtId="0" fontId="4" fillId="5" borderId="6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horizontal="center" vertical="center"/>
      <protection hidden="1"/>
    </xf>
    <xf numFmtId="0" fontId="8" fillId="3" borderId="4" xfId="0" applyFont="1" applyFill="1" applyBorder="1" applyAlignment="1" applyProtection="1">
      <alignment horizontal="center" vertical="center" wrapText="1" shrinkToFit="1"/>
      <protection hidden="1"/>
    </xf>
    <xf numFmtId="0" fontId="9" fillId="3" borderId="6" xfId="0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Fill="1" applyBorder="1" applyAlignment="1" applyProtection="1">
      <alignment horizontal="center" vertical="center"/>
      <protection hidden="1"/>
    </xf>
    <xf numFmtId="0" fontId="11" fillId="7" borderId="8" xfId="0" applyFont="1" applyFill="1" applyBorder="1" applyAlignment="1" applyProtection="1">
      <alignment horizontal="center" vertical="center"/>
      <protection locked="0"/>
    </xf>
    <xf numFmtId="0" fontId="3" fillId="9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9" borderId="10" xfId="0" applyNumberFormat="1" applyFont="1" applyFill="1" applyBorder="1" applyAlignment="1" applyProtection="1">
      <alignment horizontal="center" vertical="center" shrinkToFit="1"/>
      <protection locked="0"/>
    </xf>
    <xf numFmtId="0" fontId="3" fillId="9" borderId="11" xfId="0" applyNumberFormat="1" applyFont="1" applyFill="1" applyBorder="1" applyAlignment="1" applyProtection="1">
      <alignment horizontal="center" vertical="center" shrinkToFit="1"/>
      <protection locked="0"/>
    </xf>
    <xf numFmtId="0" fontId="3" fillId="9" borderId="12" xfId="0" applyNumberFormat="1" applyFont="1" applyFill="1" applyBorder="1" applyAlignment="1" applyProtection="1">
      <alignment horizontal="center" vertical="center" shrinkToFit="1"/>
      <protection locked="0"/>
    </xf>
    <xf numFmtId="0" fontId="2" fillId="8" borderId="13" xfId="0" applyFont="1" applyFill="1" applyBorder="1" applyAlignment="1" applyProtection="1">
      <alignment horizontal="center" vertical="center" shrinkToFit="1"/>
      <protection locked="0"/>
    </xf>
    <xf numFmtId="0" fontId="2" fillId="8" borderId="11" xfId="0" applyFont="1" applyFill="1" applyBorder="1" applyAlignment="1" applyProtection="1">
      <alignment horizontal="center" vertical="center" shrinkToFit="1"/>
      <protection locked="0"/>
    </xf>
    <xf numFmtId="0" fontId="3" fillId="9" borderId="13" xfId="0" applyFont="1" applyFill="1" applyBorder="1" applyAlignment="1" applyProtection="1">
      <alignment horizontal="center" vertical="center" shrinkToFit="1"/>
      <protection locked="0"/>
    </xf>
    <xf numFmtId="0" fontId="2" fillId="8" borderId="14" xfId="0" applyFont="1" applyFill="1" applyBorder="1" applyAlignment="1" applyProtection="1">
      <alignment horizontal="center" vertical="center" shrinkToFit="1"/>
      <protection locked="0"/>
    </xf>
    <xf numFmtId="0" fontId="2" fillId="5" borderId="8" xfId="0" applyNumberFormat="1" applyFont="1" applyFill="1" applyBorder="1" applyAlignment="1" applyProtection="1">
      <alignment horizontal="center" vertical="center" shrinkToFit="1"/>
      <protection hidden="1"/>
    </xf>
    <xf numFmtId="3" fontId="2" fillId="5" borderId="8" xfId="0" applyNumberFormat="1" applyFont="1" applyFill="1" applyBorder="1" applyAlignment="1" applyProtection="1">
      <alignment horizontal="right" vertical="center" shrinkToFit="1"/>
      <protection hidden="1"/>
    </xf>
    <xf numFmtId="164" fontId="8" fillId="8" borderId="8" xfId="0" applyNumberFormat="1" applyFont="1" applyFill="1" applyBorder="1" applyAlignment="1" applyProtection="1">
      <alignment horizontal="right" vertical="center" shrinkToFit="1"/>
      <protection locked="0"/>
    </xf>
    <xf numFmtId="0" fontId="8" fillId="8" borderId="1" xfId="0" applyNumberFormat="1" applyFont="1" applyFill="1" applyBorder="1" applyAlignment="1" applyProtection="1">
      <alignment horizontal="right" vertical="center" shrinkToFit="1"/>
      <protection locked="0"/>
    </xf>
    <xf numFmtId="0" fontId="2" fillId="3" borderId="1" xfId="0" applyNumberFormat="1" applyFont="1" applyFill="1" applyBorder="1" applyAlignment="1" applyProtection="1">
      <alignment horizontal="center" vertical="center" shrinkToFit="1"/>
      <protection hidden="1"/>
    </xf>
    <xf numFmtId="0" fontId="2" fillId="8" borderId="1" xfId="0" applyNumberFormat="1" applyFont="1" applyFill="1" applyBorder="1" applyAlignment="1" applyProtection="1">
      <alignment horizontal="center" vertical="center" shrinkToFit="1"/>
      <protection locked="0"/>
    </xf>
    <xf numFmtId="3" fontId="2" fillId="3" borderId="0" xfId="0" applyNumberFormat="1" applyFont="1" applyFill="1" applyBorder="1" applyAlignment="1" applyProtection="1">
      <alignment horizontal="right" vertical="center" shrinkToFit="1"/>
      <protection hidden="1"/>
    </xf>
    <xf numFmtId="3" fontId="2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1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shrinkToFi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2" fillId="7" borderId="15" xfId="0" applyFont="1" applyFill="1" applyBorder="1" applyAlignment="1" applyProtection="1">
      <alignment horizontal="center" vertical="center"/>
      <protection locked="0" hidden="1"/>
    </xf>
    <xf numFmtId="0" fontId="11" fillId="7" borderId="1" xfId="0" applyFont="1" applyFill="1" applyBorder="1" applyAlignment="1" applyProtection="1">
      <alignment horizontal="center" vertical="center"/>
      <protection locked="0"/>
    </xf>
    <xf numFmtId="0" fontId="3" fillId="9" borderId="4" xfId="0" applyNumberFormat="1" applyFont="1" applyFill="1" applyBorder="1" applyAlignment="1" applyProtection="1">
      <alignment horizontal="center" vertical="center" shrinkToFit="1"/>
      <protection locked="0"/>
    </xf>
    <xf numFmtId="0" fontId="3" fillId="9" borderId="16" xfId="0" applyNumberFormat="1" applyFont="1" applyFill="1" applyBorder="1" applyAlignment="1" applyProtection="1">
      <alignment horizontal="center" vertical="center" shrinkToFit="1"/>
      <protection locked="0"/>
    </xf>
    <xf numFmtId="0" fontId="3" fillId="9" borderId="5" xfId="0" applyNumberFormat="1" applyFont="1" applyFill="1" applyBorder="1" applyAlignment="1" applyProtection="1">
      <alignment horizontal="center" vertical="center" shrinkToFit="1"/>
      <protection locked="0"/>
    </xf>
    <xf numFmtId="0" fontId="3" fillId="9" borderId="7" xfId="0" applyNumberFormat="1" applyFont="1" applyFill="1" applyBorder="1" applyAlignment="1" applyProtection="1">
      <alignment horizontal="center" vertical="center" shrinkToFit="1"/>
      <protection locked="0"/>
    </xf>
    <xf numFmtId="0" fontId="2" fillId="8" borderId="2" xfId="0" applyFont="1" applyFill="1" applyBorder="1" applyAlignment="1" applyProtection="1">
      <alignment horizontal="center" vertical="center" shrinkToFit="1"/>
      <protection locked="0"/>
    </xf>
    <xf numFmtId="0" fontId="2" fillId="8" borderId="5" xfId="0" applyFont="1" applyFill="1" applyBorder="1" applyAlignment="1" applyProtection="1">
      <alignment horizontal="center" vertical="center" shrinkToFit="1"/>
      <protection locked="0"/>
    </xf>
    <xf numFmtId="0" fontId="3" fillId="9" borderId="2" xfId="0" applyFont="1" applyFill="1" applyBorder="1" applyAlignment="1" applyProtection="1">
      <alignment horizontal="center" vertical="center" shrinkToFit="1"/>
      <protection locked="0"/>
    </xf>
    <xf numFmtId="0" fontId="2" fillId="8" borderId="3" xfId="0" applyFont="1" applyFill="1" applyBorder="1" applyAlignment="1" applyProtection="1">
      <alignment horizontal="center" vertical="center" shrinkToFit="1"/>
      <protection locked="0"/>
    </xf>
    <xf numFmtId="3" fontId="2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shrinkToFit="1"/>
    </xf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2" fillId="4" borderId="17" xfId="0" applyFont="1" applyFill="1" applyBorder="1" applyAlignment="1" applyProtection="1">
      <alignment horizontal="center" vertical="center"/>
      <protection hidden="1"/>
    </xf>
    <xf numFmtId="0" fontId="4" fillId="8" borderId="18" xfId="0" applyFont="1" applyFill="1" applyBorder="1" applyAlignment="1" applyProtection="1">
      <alignment vertical="center" wrapText="1" shrinkToFit="1"/>
      <protection locked="0"/>
    </xf>
    <xf numFmtId="0" fontId="0" fillId="8" borderId="19" xfId="0" applyFill="1" applyBorder="1" applyAlignment="1" applyProtection="1">
      <alignment vertical="center" wrapText="1" shrinkToFit="1"/>
      <protection locked="0"/>
    </xf>
    <xf numFmtId="0" fontId="3" fillId="4" borderId="4" xfId="0" applyFont="1" applyFill="1" applyBorder="1" applyAlignment="1" applyProtection="1">
      <alignment horizontal="center" vertical="center"/>
      <protection hidden="1"/>
    </xf>
    <xf numFmtId="0" fontId="3" fillId="4" borderId="2" xfId="0" applyFont="1" applyFill="1" applyBorder="1" applyAlignment="1" applyProtection="1">
      <alignment horizontal="center" vertical="center"/>
      <protection hidden="1"/>
    </xf>
    <xf numFmtId="0" fontId="8" fillId="4" borderId="2" xfId="0" applyFont="1" applyFill="1" applyBorder="1" applyAlignment="1" applyProtection="1">
      <alignment horizontal="center" vertical="center" shrinkToFit="1"/>
      <protection hidden="1"/>
    </xf>
    <xf numFmtId="0" fontId="8" fillId="4" borderId="7" xfId="0" applyFont="1" applyFill="1" applyBorder="1" applyAlignment="1" applyProtection="1">
      <alignment horizontal="center" vertical="center" shrinkToFit="1"/>
      <protection hidden="1"/>
    </xf>
    <xf numFmtId="0" fontId="2" fillId="4" borderId="4" xfId="0" applyFont="1" applyFill="1" applyBorder="1" applyAlignment="1" applyProtection="1">
      <alignment horizontal="right" vertical="center" shrinkToFit="1"/>
      <protection hidden="1"/>
    </xf>
    <xf numFmtId="0" fontId="2" fillId="4" borderId="2" xfId="0" applyFont="1" applyFill="1" applyBorder="1" applyAlignment="1" applyProtection="1">
      <alignment vertical="center" shrinkToFit="1"/>
      <protection hidden="1"/>
    </xf>
    <xf numFmtId="0" fontId="12" fillId="4" borderId="4" xfId="0" applyFont="1" applyFill="1" applyBorder="1" applyAlignment="1" applyProtection="1">
      <alignment vertical="center"/>
      <protection hidden="1"/>
    </xf>
    <xf numFmtId="0" fontId="12" fillId="4" borderId="2" xfId="0" applyFont="1" applyFill="1" applyBorder="1" applyAlignment="1" applyProtection="1">
      <alignment vertical="center"/>
      <protection hidden="1"/>
    </xf>
    <xf numFmtId="0" fontId="13" fillId="4" borderId="2" xfId="0" applyFont="1" applyFill="1" applyBorder="1" applyAlignment="1" applyProtection="1">
      <alignment horizontal="left" vertical="center"/>
      <protection hidden="1"/>
    </xf>
    <xf numFmtId="0" fontId="14" fillId="4" borderId="2" xfId="0" applyFont="1" applyFill="1" applyBorder="1" applyAlignment="1" applyProtection="1">
      <alignment horizontal="center" vertical="center"/>
      <protection hidden="1"/>
    </xf>
    <xf numFmtId="0" fontId="13" fillId="4" borderId="2" xfId="0" applyFont="1" applyFill="1" applyBorder="1" applyAlignment="1" applyProtection="1">
      <alignment horizontal="right" vertical="center"/>
      <protection hidden="1"/>
    </xf>
    <xf numFmtId="3" fontId="12" fillId="4" borderId="7" xfId="0" applyNumberFormat="1" applyFont="1" applyFill="1" applyBorder="1" applyAlignment="1" applyProtection="1">
      <alignment horizontal="right" vertical="center" shrinkToFit="1"/>
      <protection hidden="1"/>
    </xf>
    <xf numFmtId="0" fontId="2" fillId="4" borderId="15" xfId="0" applyFont="1" applyFill="1" applyBorder="1" applyAlignment="1" applyProtection="1">
      <alignment horizontal="center" vertical="center"/>
      <protection hidden="1"/>
    </xf>
    <xf numFmtId="0" fontId="0" fillId="8" borderId="20" xfId="0" applyFill="1" applyBorder="1" applyAlignment="1" applyProtection="1">
      <alignment vertical="center" wrapText="1" shrinkToFit="1"/>
      <protection locked="0"/>
    </xf>
    <xf numFmtId="0" fontId="0" fillId="8" borderId="21" xfId="0" applyFill="1" applyBorder="1" applyAlignment="1" applyProtection="1">
      <alignment vertical="center" wrapText="1" shrinkToFit="1"/>
      <protection locked="0"/>
    </xf>
    <xf numFmtId="0" fontId="2" fillId="4" borderId="22" xfId="0" applyFont="1" applyFill="1" applyBorder="1" applyAlignment="1" applyProtection="1">
      <alignment horizontal="center" vertical="center"/>
      <protection hidden="1"/>
    </xf>
    <xf numFmtId="0" fontId="2" fillId="4" borderId="23" xfId="0" applyFont="1" applyFill="1" applyBorder="1" applyAlignment="1" applyProtection="1">
      <alignment horizontal="center" vertical="center"/>
      <protection hidden="1"/>
    </xf>
    <xf numFmtId="0" fontId="15" fillId="8" borderId="24" xfId="0" applyFont="1" applyFill="1" applyBorder="1" applyAlignment="1" applyProtection="1">
      <alignment horizontal="center" vertical="center"/>
      <protection locked="0"/>
    </xf>
    <xf numFmtId="0" fontId="15" fillId="8" borderId="25" xfId="0" applyFont="1" applyFill="1" applyBorder="1" applyAlignment="1" applyProtection="1">
      <alignment horizontal="center" vertical="center"/>
      <protection locked="0"/>
    </xf>
    <xf numFmtId="0" fontId="15" fillId="8" borderId="26" xfId="0" applyFont="1" applyFill="1" applyBorder="1" applyAlignment="1" applyProtection="1">
      <alignment horizontal="center" vertical="center"/>
      <protection locked="0"/>
    </xf>
    <xf numFmtId="0" fontId="2" fillId="4" borderId="25" xfId="0" applyFont="1" applyFill="1" applyBorder="1" applyAlignment="1" applyProtection="1">
      <alignment horizontal="center" vertical="center" shrinkToFit="1"/>
      <protection hidden="1"/>
    </xf>
    <xf numFmtId="0" fontId="2" fillId="4" borderId="27" xfId="0" applyFont="1" applyFill="1" applyBorder="1" applyAlignment="1" applyProtection="1">
      <alignment horizontal="center" vertical="center" shrinkToFit="1"/>
      <protection hidden="1"/>
    </xf>
    <xf numFmtId="0" fontId="2" fillId="8" borderId="28" xfId="0" applyFont="1" applyFill="1" applyBorder="1" applyAlignment="1" applyProtection="1">
      <alignment horizontal="center" vertical="center" shrinkToFit="1"/>
      <protection locked="0"/>
    </xf>
    <xf numFmtId="0" fontId="2" fillId="4" borderId="29" xfId="0" applyFont="1" applyFill="1" applyBorder="1" applyAlignment="1" applyProtection="1">
      <alignment horizontal="right" vertical="center"/>
      <protection hidden="1"/>
    </xf>
    <xf numFmtId="3" fontId="8" fillId="4" borderId="25" xfId="0" applyNumberFormat="1" applyFont="1" applyFill="1" applyBorder="1" applyAlignment="1" applyProtection="1">
      <alignment horizontal="right" vertical="center"/>
      <protection hidden="1"/>
    </xf>
    <xf numFmtId="3" fontId="8" fillId="4" borderId="25" xfId="0" applyNumberFormat="1" applyFont="1" applyFill="1" applyBorder="1" applyAlignment="1" applyProtection="1">
      <alignment vertical="center"/>
      <protection hidden="1"/>
    </xf>
    <xf numFmtId="3" fontId="2" fillId="5" borderId="30" xfId="0" applyNumberFormat="1" applyFont="1" applyFill="1" applyBorder="1" applyAlignment="1" applyProtection="1">
      <alignment horizontal="right" vertical="center" shrinkToFit="1"/>
      <protection hidden="1"/>
    </xf>
    <xf numFmtId="0" fontId="2" fillId="3" borderId="0" xfId="0" applyNumberFormat="1" applyFont="1" applyFill="1" applyBorder="1" applyAlignment="1" applyProtection="1">
      <alignment horizontal="center" vertical="center" shrinkToFit="1"/>
      <protection hidden="1"/>
    </xf>
    <xf numFmtId="0" fontId="2" fillId="4" borderId="31" xfId="0" applyFont="1" applyFill="1" applyBorder="1" applyAlignment="1" applyProtection="1">
      <alignment horizontal="center" vertical="center"/>
      <protection hidden="1"/>
    </xf>
    <xf numFmtId="0" fontId="2" fillId="4" borderId="32" xfId="0" applyFont="1" applyFill="1" applyBorder="1" applyAlignment="1" applyProtection="1">
      <alignment horizontal="center" vertical="center"/>
      <protection hidden="1"/>
    </xf>
    <xf numFmtId="0" fontId="2" fillId="5" borderId="31" xfId="0" applyFont="1" applyFill="1" applyBorder="1" applyAlignment="1" applyProtection="1">
      <alignment vertical="center"/>
      <protection hidden="1"/>
    </xf>
    <xf numFmtId="0" fontId="2" fillId="5" borderId="32" xfId="0" applyFont="1" applyFill="1" applyBorder="1" applyAlignment="1" applyProtection="1">
      <alignment vertical="center"/>
      <protection hidden="1"/>
    </xf>
    <xf numFmtId="0" fontId="2" fillId="5" borderId="33" xfId="0" applyFont="1" applyFill="1" applyBorder="1" applyAlignment="1" applyProtection="1">
      <alignment vertical="center"/>
      <protection hidden="1"/>
    </xf>
    <xf numFmtId="0" fontId="2" fillId="4" borderId="32" xfId="0" applyFont="1" applyFill="1" applyBorder="1" applyAlignment="1" applyProtection="1">
      <alignment horizontal="center" vertical="center" shrinkToFit="1"/>
      <protection hidden="1"/>
    </xf>
    <xf numFmtId="0" fontId="2" fillId="4" borderId="34" xfId="0" applyFont="1" applyFill="1" applyBorder="1" applyAlignment="1" applyProtection="1">
      <alignment horizontal="center" vertical="center" shrinkToFit="1"/>
      <protection hidden="1"/>
    </xf>
    <xf numFmtId="0" fontId="2" fillId="8" borderId="35" xfId="0" applyFont="1" applyFill="1" applyBorder="1" applyAlignment="1" applyProtection="1">
      <alignment horizontal="center" vertical="center" shrinkToFit="1"/>
      <protection locked="0"/>
    </xf>
    <xf numFmtId="0" fontId="2" fillId="4" borderId="32" xfId="0" applyFont="1" applyFill="1" applyBorder="1" applyAlignment="1" applyProtection="1">
      <alignment horizontal="right" vertical="center"/>
      <protection hidden="1"/>
    </xf>
    <xf numFmtId="3" fontId="8" fillId="4" borderId="32" xfId="0" applyNumberFormat="1" applyFont="1" applyFill="1" applyBorder="1" applyAlignment="1" applyProtection="1">
      <alignment horizontal="right" vertical="center"/>
      <protection hidden="1"/>
    </xf>
    <xf numFmtId="0" fontId="8" fillId="4" borderId="32" xfId="0" applyFont="1" applyFill="1" applyBorder="1" applyAlignment="1" applyProtection="1">
      <alignment vertical="center"/>
      <protection hidden="1"/>
    </xf>
    <xf numFmtId="3" fontId="2" fillId="5" borderId="36" xfId="0" applyNumberFormat="1" applyFont="1" applyFill="1" applyBorder="1" applyAlignment="1" applyProtection="1">
      <alignment horizontal="right" vertical="center" shrinkToFit="1"/>
      <protection hidden="1"/>
    </xf>
    <xf numFmtId="0" fontId="8" fillId="3" borderId="0" xfId="0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8" borderId="31" xfId="0" applyFont="1" applyFill="1" applyBorder="1" applyAlignment="1" applyProtection="1">
      <alignment horizontal="left" vertical="center"/>
      <protection locked="0"/>
    </xf>
    <xf numFmtId="0" fontId="2" fillId="8" borderId="32" xfId="0" applyFont="1" applyFill="1" applyBorder="1" applyAlignment="1" applyProtection="1">
      <alignment horizontal="left" vertical="center"/>
      <protection locked="0"/>
    </xf>
    <xf numFmtId="0" fontId="2" fillId="8" borderId="33" xfId="0" applyFont="1" applyFill="1" applyBorder="1" applyAlignment="1" applyProtection="1">
      <alignment horizontal="left" vertical="center"/>
      <protection locked="0"/>
    </xf>
    <xf numFmtId="3" fontId="2" fillId="5" borderId="31" xfId="0" applyNumberFormat="1" applyFont="1" applyFill="1" applyBorder="1" applyAlignment="1" applyProtection="1">
      <alignment horizontal="right" vertical="center"/>
      <protection hidden="1"/>
    </xf>
    <xf numFmtId="3" fontId="2" fillId="5" borderId="32" xfId="0" applyNumberFormat="1" applyFont="1" applyFill="1" applyBorder="1" applyAlignment="1" applyProtection="1">
      <alignment horizontal="left" vertical="center"/>
      <protection hidden="1"/>
    </xf>
    <xf numFmtId="3" fontId="2" fillId="5" borderId="33" xfId="0" applyNumberFormat="1" applyFont="1" applyFill="1" applyBorder="1" applyAlignment="1" applyProtection="1">
      <alignment horizontal="left" vertical="center"/>
      <protection hidden="1"/>
    </xf>
    <xf numFmtId="0" fontId="2" fillId="4" borderId="37" xfId="0" applyFont="1" applyFill="1" applyBorder="1" applyAlignment="1" applyProtection="1">
      <alignment horizontal="center" vertical="center"/>
      <protection hidden="1"/>
    </xf>
    <xf numFmtId="0" fontId="2" fillId="4" borderId="38" xfId="0" applyFont="1" applyFill="1" applyBorder="1" applyAlignment="1" applyProtection="1">
      <alignment horizontal="center" vertical="center"/>
      <protection hidden="1"/>
    </xf>
    <xf numFmtId="0" fontId="2" fillId="4" borderId="39" xfId="0" applyFont="1" applyFill="1" applyBorder="1" applyAlignment="1" applyProtection="1">
      <alignment horizontal="center" vertical="center"/>
      <protection hidden="1"/>
    </xf>
    <xf numFmtId="3" fontId="2" fillId="8" borderId="37" xfId="0" applyNumberFormat="1" applyFont="1" applyFill="1" applyBorder="1" applyAlignment="1" applyProtection="1">
      <alignment horizontal="right" vertical="center"/>
      <protection locked="0"/>
    </xf>
    <xf numFmtId="3" fontId="2" fillId="3" borderId="38" xfId="0" applyNumberFormat="1" applyFont="1" applyFill="1" applyBorder="1" applyAlignment="1" applyProtection="1">
      <alignment vertical="center"/>
      <protection hidden="1"/>
    </xf>
    <xf numFmtId="3" fontId="2" fillId="3" borderId="39" xfId="0" applyNumberFormat="1" applyFont="1" applyFill="1" applyBorder="1" applyAlignment="1" applyProtection="1">
      <alignment horizontal="center" vertical="center"/>
      <protection hidden="1"/>
    </xf>
    <xf numFmtId="0" fontId="2" fillId="4" borderId="38" xfId="0" applyFont="1" applyFill="1" applyBorder="1" applyAlignment="1" applyProtection="1">
      <alignment horizontal="center" vertical="center" shrinkToFit="1"/>
      <protection hidden="1"/>
    </xf>
    <xf numFmtId="0" fontId="2" fillId="8" borderId="40" xfId="0" applyFont="1" applyFill="1" applyBorder="1" applyAlignment="1" applyProtection="1">
      <alignment horizontal="center" vertical="center" shrinkToFit="1"/>
      <protection locked="0"/>
    </xf>
    <xf numFmtId="3" fontId="2" fillId="5" borderId="41" xfId="0" applyNumberFormat="1" applyFont="1" applyFill="1" applyBorder="1" applyAlignment="1" applyProtection="1">
      <alignment horizontal="right" vertical="center" shrinkToFit="1"/>
      <protection hidden="1"/>
    </xf>
    <xf numFmtId="0" fontId="2" fillId="4" borderId="8" xfId="0" applyFont="1" applyFill="1" applyBorder="1" applyAlignment="1" applyProtection="1">
      <alignment horizontal="center" vertical="center"/>
      <protection hidden="1"/>
    </xf>
    <xf numFmtId="0" fontId="0" fillId="8" borderId="9" xfId="0" applyFill="1" applyBorder="1" applyAlignment="1" applyProtection="1">
      <alignment vertical="center" wrapText="1" shrinkToFit="1"/>
      <protection locked="0"/>
    </xf>
    <xf numFmtId="0" fontId="0" fillId="8" borderId="12" xfId="0" applyFill="1" applyBorder="1" applyAlignment="1" applyProtection="1">
      <alignment vertical="center" wrapText="1" shrinkToFit="1"/>
      <protection locked="0"/>
    </xf>
    <xf numFmtId="0" fontId="14" fillId="4" borderId="9" xfId="0" applyFont="1" applyFill="1" applyBorder="1" applyAlignment="1" applyProtection="1">
      <protection hidden="1"/>
    </xf>
    <xf numFmtId="0" fontId="2" fillId="4" borderId="13" xfId="0" applyFont="1" applyFill="1" applyBorder="1" applyAlignment="1" applyProtection="1">
      <alignment vertical="center"/>
      <protection hidden="1"/>
    </xf>
    <xf numFmtId="0" fontId="16" fillId="4" borderId="13" xfId="0" applyFont="1" applyFill="1" applyBorder="1" applyAlignment="1" applyProtection="1">
      <alignment horizontal="right"/>
      <protection hidden="1"/>
    </xf>
    <xf numFmtId="0" fontId="18" fillId="4" borderId="13" xfId="2" applyFont="1" applyFill="1" applyBorder="1" applyAlignment="1" applyProtection="1">
      <protection hidden="1"/>
    </xf>
    <xf numFmtId="0" fontId="12" fillId="4" borderId="2" xfId="0" applyFont="1" applyFill="1" applyBorder="1" applyAlignment="1" applyProtection="1">
      <alignment horizontal="center" vertical="center" shrinkToFit="1"/>
      <protection hidden="1"/>
    </xf>
    <xf numFmtId="0" fontId="12" fillId="4" borderId="2" xfId="0" applyFont="1" applyFill="1" applyBorder="1" applyAlignment="1" applyProtection="1">
      <alignment horizontal="center" vertical="center"/>
      <protection hidden="1"/>
    </xf>
    <xf numFmtId="0" fontId="19" fillId="3" borderId="0" xfId="0" applyFont="1" applyFill="1" applyBorder="1" applyAlignment="1" applyProtection="1">
      <alignment horizontal="center" vertical="center" shrinkToFit="1"/>
      <protection locked="0"/>
    </xf>
    <xf numFmtId="0" fontId="2" fillId="3" borderId="29" xfId="0" applyFont="1" applyFill="1" applyBorder="1" applyAlignment="1" applyProtection="1">
      <alignment horizontal="center" vertical="center"/>
      <protection hidden="1"/>
    </xf>
    <xf numFmtId="3" fontId="2" fillId="3" borderId="29" xfId="0" applyNumberFormat="1" applyFont="1" applyFill="1" applyBorder="1" applyAlignment="1" applyProtection="1">
      <alignment horizontal="right" vertical="center"/>
      <protection locked="0"/>
    </xf>
    <xf numFmtId="3" fontId="2" fillId="3" borderId="29" xfId="0" applyNumberFormat="1" applyFont="1" applyFill="1" applyBorder="1" applyAlignment="1" applyProtection="1">
      <alignment vertical="center"/>
      <protection hidden="1"/>
    </xf>
    <xf numFmtId="3" fontId="2" fillId="3" borderId="29" xfId="0" applyNumberFormat="1" applyFont="1" applyFill="1" applyBorder="1" applyAlignment="1" applyProtection="1">
      <alignment horizontal="center" vertical="center"/>
      <protection hidden="1"/>
    </xf>
    <xf numFmtId="0" fontId="12" fillId="3" borderId="29" xfId="0" applyFont="1" applyFill="1" applyBorder="1" applyAlignment="1" applyProtection="1">
      <alignment horizontal="center" vertical="center" shrinkToFit="1"/>
      <protection hidden="1"/>
    </xf>
    <xf numFmtId="0" fontId="12" fillId="3" borderId="29" xfId="0" applyFont="1" applyFill="1" applyBorder="1" applyAlignment="1" applyProtection="1">
      <alignment horizontal="center" vertical="center"/>
      <protection hidden="1"/>
    </xf>
    <xf numFmtId="0" fontId="13" fillId="3" borderId="29" xfId="0" applyFont="1" applyFill="1" applyBorder="1" applyAlignment="1" applyProtection="1">
      <alignment horizontal="left" vertical="center"/>
      <protection hidden="1"/>
    </xf>
    <xf numFmtId="0" fontId="14" fillId="3" borderId="29" xfId="0" applyFont="1" applyFill="1" applyBorder="1" applyAlignment="1" applyProtection="1">
      <alignment horizontal="center" vertical="center"/>
      <protection hidden="1"/>
    </xf>
    <xf numFmtId="0" fontId="12" fillId="3" borderId="29" xfId="0" applyFont="1" applyFill="1" applyBorder="1" applyAlignment="1" applyProtection="1">
      <alignment vertical="center"/>
      <protection hidden="1"/>
    </xf>
    <xf numFmtId="0" fontId="13" fillId="3" borderId="29" xfId="0" applyFont="1" applyFill="1" applyBorder="1" applyAlignment="1" applyProtection="1">
      <alignment horizontal="right" vertical="center"/>
      <protection hidden="1"/>
    </xf>
    <xf numFmtId="3" fontId="12" fillId="3" borderId="29" xfId="0" applyNumberFormat="1" applyFont="1" applyFill="1" applyBorder="1" applyAlignment="1" applyProtection="1">
      <alignment horizontal="right" vertical="center" shrinkToFit="1"/>
      <protection hidden="1"/>
    </xf>
    <xf numFmtId="0" fontId="0" fillId="3" borderId="0" xfId="0" applyFill="1" applyBorder="1" applyAlignment="1" applyProtection="1"/>
    <xf numFmtId="0" fontId="2" fillId="3" borderId="0" xfId="0" applyFont="1" applyFill="1" applyBorder="1" applyAlignment="1" applyProtection="1"/>
    <xf numFmtId="0" fontId="2" fillId="3" borderId="0" xfId="0" applyFont="1" applyFill="1" applyBorder="1" applyAlignment="1" applyProtection="1">
      <alignment horizontal="center" vertical="center" shrinkToFit="1"/>
    </xf>
    <xf numFmtId="0" fontId="2" fillId="3" borderId="0" xfId="0" applyNumberFormat="1" applyFont="1" applyFill="1" applyBorder="1" applyAlignment="1" applyProtection="1">
      <alignment vertical="center"/>
    </xf>
    <xf numFmtId="0" fontId="20" fillId="0" borderId="0" xfId="0" applyFont="1" applyAlignment="1" applyProtection="1">
      <alignment horizontal="center" shrinkToFit="1"/>
    </xf>
    <xf numFmtId="0" fontId="0" fillId="0" borderId="0" xfId="0" applyNumberFormat="1" applyProtection="1"/>
    <xf numFmtId="0" fontId="3" fillId="0" borderId="0" xfId="0" applyFont="1" applyProtection="1"/>
    <xf numFmtId="0" fontId="0" fillId="5" borderId="0" xfId="0" applyFill="1" applyProtection="1"/>
    <xf numFmtId="0" fontId="2" fillId="0" borderId="0" xfId="0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Fill="1" applyProtection="1"/>
    <xf numFmtId="0" fontId="20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>
      <protection locked="0" hidden="1"/>
    </xf>
    <xf numFmtId="0" fontId="0" fillId="5" borderId="0" xfId="0" applyFill="1" applyProtection="1">
      <protection locked="0" hidden="1"/>
    </xf>
    <xf numFmtId="0" fontId="2" fillId="0" borderId="0" xfId="0" applyFont="1" applyAlignment="1" applyProtection="1">
      <alignment horizontal="center"/>
      <protection locked="0" hidden="1"/>
    </xf>
    <xf numFmtId="3" fontId="3" fillId="0" borderId="0" xfId="0" applyNumberFormat="1" applyFont="1" applyAlignment="1" applyProtection="1">
      <alignment horizontal="right" vertical="center"/>
    </xf>
    <xf numFmtId="3" fontId="3" fillId="0" borderId="0" xfId="0" applyNumberFormat="1" applyFont="1" applyAlignment="1" applyProtection="1">
      <alignment vertical="center"/>
    </xf>
    <xf numFmtId="0" fontId="0" fillId="0" borderId="0" xfId="0" applyFill="1" applyBorder="1" applyProtection="1"/>
    <xf numFmtId="49" fontId="3" fillId="0" borderId="0" xfId="0" applyNumberFormat="1" applyFont="1" applyAlignment="1" applyProtection="1">
      <alignment horizontal="center" vertical="center"/>
    </xf>
    <xf numFmtId="3" fontId="0" fillId="0" borderId="0" xfId="0" applyNumberFormat="1" applyAlignment="1" applyProtection="1">
      <alignment horizontal="right" vertical="center"/>
    </xf>
    <xf numFmtId="3" fontId="0" fillId="0" borderId="0" xfId="0" applyNumberFormat="1" applyAlignment="1" applyProtection="1">
      <alignment vertical="center"/>
    </xf>
    <xf numFmtId="0" fontId="21" fillId="3" borderId="0" xfId="0" applyFont="1" applyFill="1" applyBorder="1" applyAlignment="1" applyProtection="1">
      <alignment horizontal="center" vertical="center"/>
      <protection hidden="1"/>
    </xf>
    <xf numFmtId="0" fontId="4" fillId="3" borderId="1" xfId="0" applyNumberFormat="1" applyFont="1" applyFill="1" applyBorder="1" applyAlignment="1" applyProtection="1">
      <alignment horizontal="center" vertical="center" shrinkToFit="1"/>
      <protection hidden="1"/>
    </xf>
    <xf numFmtId="0" fontId="1" fillId="2" borderId="1" xfId="1" applyNumberFormat="1" applyBorder="1" applyAlignment="1" applyProtection="1">
      <alignment horizontal="center" vertical="center" shrinkToFit="1"/>
      <protection hidden="1"/>
    </xf>
  </cellXfs>
  <cellStyles count="3">
    <cellStyle name="God" xfId="1" builtinId="26"/>
    <cellStyle name="Hyperkobling" xfId="2" builtinId="8"/>
    <cellStyle name="Normal" xfId="0" builtinId="0"/>
  </cellStyles>
  <dxfs count="17">
    <dxf>
      <font>
        <condense val="0"/>
        <extend val="0"/>
        <color indexed="22"/>
      </font>
    </dxf>
    <dxf>
      <font>
        <strike/>
        <condense val="0"/>
        <extend val="0"/>
        <color indexed="20"/>
      </font>
    </dxf>
    <dxf>
      <font>
        <condense val="0"/>
        <extend val="0"/>
        <color indexed="22"/>
      </font>
    </dxf>
    <dxf>
      <font>
        <strike/>
        <condense val="0"/>
        <extend val="0"/>
        <color indexed="2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61"/>
        </patternFill>
      </fill>
    </dxf>
    <dxf>
      <font>
        <condense val="0"/>
        <extend val="0"/>
        <color indexed="55"/>
      </font>
      <fill>
        <patternFill>
          <bgColor indexed="55"/>
        </patternFill>
      </fill>
      <border>
        <left/>
        <right/>
      </border>
    </dxf>
    <dxf>
      <font>
        <condense val="0"/>
        <extend val="0"/>
        <color indexed="55"/>
      </font>
    </dxf>
    <dxf>
      <font>
        <condense val="0"/>
        <extend val="0"/>
        <color indexed="16"/>
      </font>
    </dxf>
    <dxf>
      <font>
        <condense val="0"/>
        <extend val="0"/>
        <color indexed="22"/>
      </font>
    </dxf>
    <dxf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  <fill>
        <patternFill>
          <bgColor indexed="29"/>
        </patternFill>
      </fill>
    </dxf>
    <dxf>
      <font>
        <b/>
        <i val="0"/>
        <strike val="0"/>
        <condense val="0"/>
        <extend val="0"/>
        <color auto="1"/>
      </font>
      <fill>
        <patternFill patternType="solid">
          <fgColor indexed="64"/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314325</xdr:colOff>
      <xdr:row>18</xdr:row>
      <xdr:rowOff>104775</xdr:rowOff>
    </xdr:from>
    <xdr:to>
      <xdr:col>3</xdr:col>
      <xdr:colOff>781050</xdr:colOff>
      <xdr:row>24</xdr:row>
      <xdr:rowOff>123825</xdr:rowOff>
    </xdr:to>
    <xdr:pic>
      <xdr:nvPicPr>
        <xdr:cNvPr id="2" name="Bild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700" y="4143375"/>
          <a:ext cx="1905000" cy="1343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rosbb.d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239"/>
  <sheetViews>
    <sheetView tabSelected="1" topLeftCell="B1" workbookViewId="0">
      <pane xSplit="1" ySplit="2" topLeftCell="C3" activePane="bottomRight" state="frozen"/>
      <selection activeCell="B1" sqref="B1"/>
      <selection pane="topRight" activeCell="C1" sqref="C1"/>
      <selection pane="bottomLeft" activeCell="B3" sqref="B3"/>
      <selection pane="bottomRight" activeCell="AB20" sqref="AB20"/>
    </sheetView>
  </sheetViews>
  <sheetFormatPr baseColWidth="10" defaultColWidth="0" defaultRowHeight="0" zeroHeight="1" x14ac:dyDescent="0.25"/>
  <cols>
    <col min="1" max="1" width="1.85546875" style="21" customWidth="1"/>
    <col min="2" max="2" width="3.140625" style="21" customWidth="1"/>
    <col min="3" max="3" width="21.5703125" style="21" bestFit="1" customWidth="1"/>
    <col min="4" max="4" width="21.28515625" style="184" customWidth="1"/>
    <col min="5" max="8" width="3" style="21" customWidth="1"/>
    <col min="9" max="9" width="30.85546875" style="21" customWidth="1"/>
    <col min="10" max="10" width="23" style="21" customWidth="1"/>
    <col min="11" max="11" width="1.85546875" style="21" customWidth="1"/>
    <col min="12" max="13" width="2.42578125" style="21" customWidth="1"/>
    <col min="14" max="17" width="2.140625" style="185" customWidth="1"/>
    <col min="18" max="21" width="3.28515625" style="21" customWidth="1"/>
    <col min="22" max="22" width="2.42578125" style="21" customWidth="1"/>
    <col min="23" max="23" width="3.28515625" style="21" customWidth="1"/>
    <col min="24" max="24" width="4" style="21" customWidth="1"/>
    <col min="25" max="25" width="6.5703125" style="21" customWidth="1"/>
    <col min="26" max="27" width="4.140625" style="21" customWidth="1"/>
    <col min="28" max="34" width="15.7109375" style="188" customWidth="1"/>
    <col min="35" max="35" width="2" style="189" customWidth="1"/>
    <col min="36" max="36" width="6.7109375" style="190" hidden="1" customWidth="1"/>
    <col min="37" max="41" width="6.7109375" style="191" hidden="1" customWidth="1"/>
    <col min="42" max="42" width="10.7109375" style="199" hidden="1" customWidth="1"/>
    <col min="43" max="43" width="14" style="21" hidden="1" customWidth="1"/>
    <col min="44" max="44" width="12.140625" style="21" hidden="1" customWidth="1"/>
    <col min="45" max="45" width="13.85546875" style="21" hidden="1" customWidth="1"/>
    <col min="46" max="46" width="12.7109375" style="21" hidden="1" customWidth="1"/>
    <col min="47" max="47" width="18.28515625" style="21" hidden="1" customWidth="1"/>
    <col min="48" max="48" width="17" style="21" hidden="1" customWidth="1"/>
    <col min="49" max="49" width="10.7109375" style="44" hidden="1" customWidth="1"/>
    <col min="50" max="50" width="14.85546875" style="82" hidden="1" customWidth="1"/>
    <col min="51" max="54" width="3.7109375" style="83" hidden="1" customWidth="1"/>
    <col min="55" max="55" width="29.85546875" style="84" hidden="1" customWidth="1"/>
    <col min="56" max="56" width="10.7109375" style="49" hidden="1" customWidth="1"/>
    <col min="57" max="57" width="13.85546875" style="50" hidden="1" customWidth="1"/>
    <col min="58" max="62" width="6.7109375" style="50" hidden="1" customWidth="1"/>
    <col min="63" max="64" width="10.7109375" style="50" hidden="1" customWidth="1"/>
    <col min="65" max="65" width="10.7109375" style="197" hidden="1" customWidth="1"/>
    <col min="66" max="66" width="10.7109375" style="95" hidden="1" customWidth="1"/>
    <col min="67" max="67" width="10.7109375" style="49" hidden="1" customWidth="1"/>
    <col min="68" max="68" width="11.7109375" style="49" hidden="1" customWidth="1"/>
    <col min="69" max="69" width="10.7109375" style="49" hidden="1" customWidth="1"/>
    <col min="70" max="70" width="10.7109375" style="50" hidden="1" customWidth="1"/>
    <col min="71" max="71" width="10.7109375" style="201" hidden="1" customWidth="1"/>
    <col min="72" max="72" width="14.5703125" style="50" hidden="1" customWidth="1"/>
    <col min="73" max="73" width="15.85546875" style="202" hidden="1" customWidth="1"/>
    <col min="74" max="76" width="10.7109375" style="50" hidden="1" customWidth="1"/>
    <col min="77" max="77" width="10.7109375" style="201" hidden="1" customWidth="1"/>
    <col min="78" max="78" width="13.7109375" style="21" hidden="1" customWidth="1"/>
    <col min="79" max="83" width="13.7109375" style="97" hidden="1" customWidth="1"/>
    <col min="84" max="84" width="13.7109375" style="21" hidden="1" customWidth="1"/>
    <col min="85" max="88" width="13.7109375" style="97" hidden="1" customWidth="1"/>
    <col min="89" max="91" width="13.7109375" style="21" hidden="1" customWidth="1"/>
    <col min="92" max="92" width="13.7109375" style="97" hidden="1" customWidth="1"/>
    <col min="93" max="94" width="13.7109375" style="21" hidden="1" customWidth="1"/>
    <col min="95" max="99" width="13.7109375" style="98" hidden="1" customWidth="1"/>
    <col min="100" max="100" width="13.7109375" style="21" hidden="1" customWidth="1"/>
    <col min="101" max="101" width="13.7109375" style="97" hidden="1" customWidth="1"/>
    <col min="102" max="102" width="13.7109375" style="21" hidden="1" customWidth="1"/>
    <col min="103" max="16384" width="10.7109375" style="21" hidden="1"/>
  </cols>
  <sheetData>
    <row r="1" spans="1:188" ht="8.25" customHeight="1" thickBot="1" x14ac:dyDescent="0.3">
      <c r="A1" s="1"/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4"/>
      <c r="O1" s="4"/>
      <c r="P1" s="4"/>
      <c r="Q1" s="4"/>
      <c r="R1" s="2"/>
      <c r="S1" s="2"/>
      <c r="T1" s="2"/>
      <c r="U1" s="2"/>
      <c r="V1" s="2"/>
      <c r="W1" s="2"/>
      <c r="X1" s="2"/>
      <c r="Y1" s="5"/>
      <c r="Z1" s="2"/>
      <c r="AA1" s="2"/>
      <c r="AB1" s="6"/>
      <c r="AC1" s="6"/>
      <c r="AD1" s="6"/>
      <c r="AE1" s="6"/>
      <c r="AF1" s="6"/>
      <c r="AG1" s="6"/>
      <c r="AH1" s="6"/>
      <c r="AI1" s="2"/>
      <c r="AJ1" s="7"/>
      <c r="AK1" s="7"/>
      <c r="AL1" s="7"/>
      <c r="AM1" s="7"/>
      <c r="AN1" s="7"/>
      <c r="AO1" s="7"/>
      <c r="AP1" s="7"/>
      <c r="AQ1" s="8"/>
      <c r="AR1" s="8"/>
      <c r="AS1" s="8"/>
      <c r="AT1" s="8"/>
      <c r="AU1" s="8"/>
      <c r="AV1" s="8"/>
      <c r="AW1" s="9"/>
      <c r="AX1" s="10" t="s">
        <v>0</v>
      </c>
      <c r="AY1" s="11" t="s">
        <v>1</v>
      </c>
      <c r="AZ1" s="11" t="s">
        <v>2</v>
      </c>
      <c r="BA1" s="11" t="s">
        <v>3</v>
      </c>
      <c r="BB1" s="11" t="s">
        <v>4</v>
      </c>
      <c r="BC1" s="12" t="s">
        <v>5</v>
      </c>
      <c r="BD1" s="13" t="s">
        <v>6</v>
      </c>
      <c r="BE1" s="13" t="s">
        <v>7</v>
      </c>
      <c r="BF1" s="13" t="s">
        <v>8</v>
      </c>
      <c r="BG1" s="13" t="s">
        <v>9</v>
      </c>
      <c r="BH1" s="13" t="s">
        <v>10</v>
      </c>
      <c r="BI1" s="13" t="s">
        <v>11</v>
      </c>
      <c r="BJ1" s="13" t="s">
        <v>12</v>
      </c>
      <c r="BK1" s="13" t="s">
        <v>13</v>
      </c>
      <c r="BL1" s="13"/>
      <c r="BM1" s="14"/>
      <c r="BN1" s="15" t="s">
        <v>14</v>
      </c>
      <c r="BO1" s="13" t="s">
        <v>15</v>
      </c>
      <c r="BP1" s="13" t="s">
        <v>16</v>
      </c>
      <c r="BQ1" s="13" t="s">
        <v>17</v>
      </c>
      <c r="BR1" s="13"/>
      <c r="BS1" s="16">
        <v>1</v>
      </c>
      <c r="BT1" s="9"/>
      <c r="BU1" s="17"/>
      <c r="BV1" s="13" t="s">
        <v>18</v>
      </c>
      <c r="BW1" s="13" t="s">
        <v>13</v>
      </c>
      <c r="BX1" s="13"/>
      <c r="BY1" s="18" t="s">
        <v>19</v>
      </c>
      <c r="BZ1" s="19"/>
      <c r="CA1" s="20"/>
      <c r="CB1" s="20"/>
      <c r="CC1" s="20"/>
      <c r="CD1" s="20"/>
      <c r="CE1" s="20"/>
      <c r="CF1" s="19"/>
      <c r="CG1" s="20"/>
      <c r="CH1" s="20"/>
      <c r="CI1" s="20"/>
      <c r="CJ1" s="20"/>
      <c r="CK1" s="19"/>
      <c r="CL1" s="19"/>
      <c r="CM1" s="19"/>
      <c r="CN1" s="20"/>
      <c r="CO1" s="19"/>
      <c r="CP1" s="19"/>
      <c r="CQ1" s="19"/>
      <c r="CR1" s="19"/>
      <c r="CS1" s="19"/>
      <c r="CT1" s="19"/>
      <c r="CU1" s="19"/>
      <c r="CV1" s="19"/>
      <c r="CW1" s="20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</row>
    <row r="2" spans="1:188" ht="21.75" customHeight="1" thickBot="1" x14ac:dyDescent="0.3">
      <c r="A2" s="1"/>
      <c r="B2" s="22" t="s">
        <v>18</v>
      </c>
      <c r="C2" s="23" t="s">
        <v>20</v>
      </c>
      <c r="D2" s="24" t="s">
        <v>21</v>
      </c>
      <c r="E2" s="25" t="s">
        <v>1</v>
      </c>
      <c r="F2" s="26" t="s">
        <v>2</v>
      </c>
      <c r="G2" s="27" t="s">
        <v>3</v>
      </c>
      <c r="H2" s="28" t="s">
        <v>4</v>
      </c>
      <c r="I2" s="25" t="s">
        <v>22</v>
      </c>
      <c r="J2" s="23" t="s">
        <v>23</v>
      </c>
      <c r="K2" s="29"/>
      <c r="L2" s="22" t="s">
        <v>24</v>
      </c>
      <c r="M2" s="22" t="s">
        <v>25</v>
      </c>
      <c r="N2" s="30" t="s">
        <v>26</v>
      </c>
      <c r="O2" s="31"/>
      <c r="P2" s="31"/>
      <c r="Q2" s="32"/>
      <c r="R2" s="33" t="s">
        <v>27</v>
      </c>
      <c r="S2" s="34" t="s">
        <v>28</v>
      </c>
      <c r="T2" s="35" t="s">
        <v>29</v>
      </c>
      <c r="U2" s="35" t="s">
        <v>30</v>
      </c>
      <c r="V2" s="36" t="s">
        <v>31</v>
      </c>
      <c r="W2" s="37" t="s">
        <v>32</v>
      </c>
      <c r="X2" s="22" t="s">
        <v>33</v>
      </c>
      <c r="Y2" s="22" t="s">
        <v>34</v>
      </c>
      <c r="Z2" s="38" t="s">
        <v>35</v>
      </c>
      <c r="AA2" s="38" t="s">
        <v>36</v>
      </c>
      <c r="AB2" s="39" t="s">
        <v>37</v>
      </c>
      <c r="AC2" s="39" t="s">
        <v>38</v>
      </c>
      <c r="AD2" s="39" t="s">
        <v>39</v>
      </c>
      <c r="AE2" s="39" t="s">
        <v>40</v>
      </c>
      <c r="AF2" s="39" t="s">
        <v>41</v>
      </c>
      <c r="AG2" s="39" t="s">
        <v>42</v>
      </c>
      <c r="AH2" s="39" t="s">
        <v>43</v>
      </c>
      <c r="AI2" s="40"/>
      <c r="AJ2" s="41"/>
      <c r="AK2" s="41"/>
      <c r="AL2" s="41"/>
      <c r="AM2" s="41"/>
      <c r="AN2" s="41"/>
      <c r="AO2" s="41"/>
      <c r="AP2" s="7"/>
      <c r="AQ2" s="42" t="s">
        <v>1</v>
      </c>
      <c r="AR2" s="42" t="s">
        <v>2</v>
      </c>
      <c r="AS2" s="42" t="s">
        <v>3</v>
      </c>
      <c r="AT2" s="42" t="s">
        <v>4</v>
      </c>
      <c r="AU2" s="43"/>
      <c r="AV2" s="43"/>
      <c r="AX2" s="45">
        <v>1</v>
      </c>
      <c r="AY2" s="46">
        <v>2</v>
      </c>
      <c r="AZ2" s="46">
        <v>3</v>
      </c>
      <c r="BA2" s="46">
        <v>4</v>
      </c>
      <c r="BB2" s="46">
        <v>5</v>
      </c>
      <c r="BC2" s="47">
        <v>6</v>
      </c>
      <c r="BD2" s="48">
        <v>7</v>
      </c>
      <c r="BE2" s="48">
        <v>8</v>
      </c>
      <c r="BF2" s="48">
        <v>9</v>
      </c>
      <c r="BG2" s="48">
        <v>10</v>
      </c>
      <c r="BH2" s="48">
        <v>11</v>
      </c>
      <c r="BI2" s="48">
        <v>12</v>
      </c>
      <c r="BJ2" s="48">
        <v>13</v>
      </c>
      <c r="BK2" s="48">
        <v>14</v>
      </c>
      <c r="BL2" s="49"/>
      <c r="BM2" s="14">
        <v>1</v>
      </c>
      <c r="BN2" s="15" t="s">
        <v>44</v>
      </c>
      <c r="BO2" s="13">
        <v>50000</v>
      </c>
      <c r="BP2" s="13" t="s">
        <v>45</v>
      </c>
      <c r="BQ2" s="13" t="s">
        <v>46</v>
      </c>
      <c r="BR2" s="13"/>
      <c r="BS2" s="16">
        <f t="shared" ref="BS2:BS12" si="0">IF(BT2="","",BS1+1)</f>
        <v>2</v>
      </c>
      <c r="BT2" s="9" t="str">
        <f t="shared" ref="BT2:BT16" si="1">IF(BU2=0,"",BU2)</f>
        <v>Thrall</v>
      </c>
      <c r="BU2" s="17" t="str">
        <f>HLOOKUP(I$21,BZ$2:CW$16,2,FALSE)</f>
        <v>Thrall</v>
      </c>
      <c r="BV2" s="13">
        <f t="shared" ref="BV2:BV14" si="2">IF(BU2=0,"",COUNTIF($D$3:$D$18,BU2))</f>
        <v>7</v>
      </c>
      <c r="BW2" s="13">
        <f t="shared" ref="BW2:BW16" si="3">IF(BU2=0,"",VLOOKUP(BT2,$AX:$BK,14,FALSE))</f>
        <v>16</v>
      </c>
      <c r="BX2" s="13"/>
      <c r="BY2" s="50" t="s">
        <v>47</v>
      </c>
      <c r="BZ2" s="51" t="s">
        <v>44</v>
      </c>
      <c r="CA2" s="52" t="s">
        <v>48</v>
      </c>
      <c r="CB2" s="52" t="s">
        <v>49</v>
      </c>
      <c r="CC2" s="52" t="s">
        <v>50</v>
      </c>
      <c r="CD2" s="52" t="s">
        <v>51</v>
      </c>
      <c r="CE2" s="52" t="s">
        <v>52</v>
      </c>
      <c r="CF2" s="51" t="s">
        <v>53</v>
      </c>
      <c r="CG2" s="52" t="s">
        <v>54</v>
      </c>
      <c r="CH2" s="52" t="s">
        <v>55</v>
      </c>
      <c r="CI2" s="52" t="s">
        <v>56</v>
      </c>
      <c r="CJ2" s="52" t="s">
        <v>57</v>
      </c>
      <c r="CK2" s="51" t="s">
        <v>58</v>
      </c>
      <c r="CL2" s="51" t="s">
        <v>59</v>
      </c>
      <c r="CM2" s="51" t="s">
        <v>60</v>
      </c>
      <c r="CN2" s="52" t="s">
        <v>61</v>
      </c>
      <c r="CO2" s="51" t="s">
        <v>62</v>
      </c>
      <c r="CP2" s="51" t="s">
        <v>63</v>
      </c>
      <c r="CQ2" s="51" t="s">
        <v>64</v>
      </c>
      <c r="CR2" s="52" t="s">
        <v>65</v>
      </c>
      <c r="CS2" s="52" t="s">
        <v>66</v>
      </c>
      <c r="CT2" s="51" t="s">
        <v>67</v>
      </c>
      <c r="CU2" s="51" t="s">
        <v>68</v>
      </c>
      <c r="CV2" s="51" t="s">
        <v>69</v>
      </c>
      <c r="CW2" s="52" t="s">
        <v>70</v>
      </c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GF2" s="49"/>
    </row>
    <row r="3" spans="1:188" ht="18" customHeight="1" thickBot="1" x14ac:dyDescent="0.3">
      <c r="A3" s="1"/>
      <c r="B3" s="53">
        <v>1</v>
      </c>
      <c r="C3" s="54"/>
      <c r="D3" s="55" t="s">
        <v>71</v>
      </c>
      <c r="E3" s="56" t="s">
        <v>71</v>
      </c>
      <c r="F3" s="57" t="s">
        <v>71</v>
      </c>
      <c r="G3" s="58" t="s">
        <v>71</v>
      </c>
      <c r="H3" s="59" t="s">
        <v>71</v>
      </c>
      <c r="I3" s="60" t="s">
        <v>71</v>
      </c>
      <c r="J3" s="61" t="s">
        <v>71</v>
      </c>
      <c r="K3" s="62" t="s">
        <v>71</v>
      </c>
      <c r="L3" s="63"/>
      <c r="M3" s="63"/>
      <c r="N3" s="64"/>
      <c r="O3" s="65"/>
      <c r="P3" s="66"/>
      <c r="Q3" s="67"/>
      <c r="R3" s="68"/>
      <c r="S3" s="69"/>
      <c r="T3" s="68"/>
      <c r="U3" s="69"/>
      <c r="V3" s="70"/>
      <c r="W3" s="71"/>
      <c r="X3" s="72">
        <v>0</v>
      </c>
      <c r="Y3" s="73">
        <v>0</v>
      </c>
      <c r="Z3" s="74"/>
      <c r="AA3" s="75"/>
      <c r="AB3" s="76" t="s">
        <v>71</v>
      </c>
      <c r="AC3" s="76" t="s">
        <v>71</v>
      </c>
      <c r="AD3" s="76" t="s">
        <v>71</v>
      </c>
      <c r="AE3" s="76" t="s">
        <v>71</v>
      </c>
      <c r="AF3" s="76" t="s">
        <v>71</v>
      </c>
      <c r="AG3" s="76" t="s">
        <v>71</v>
      </c>
      <c r="AH3" s="77"/>
      <c r="AI3" s="78"/>
      <c r="AJ3" s="79">
        <v>1</v>
      </c>
      <c r="AK3" s="79">
        <v>1</v>
      </c>
      <c r="AL3" s="79">
        <v>1</v>
      </c>
      <c r="AM3" s="79">
        <v>1</v>
      </c>
      <c r="AN3" s="79">
        <v>1</v>
      </c>
      <c r="AO3" s="79">
        <v>1</v>
      </c>
      <c r="AP3" s="80">
        <v>1</v>
      </c>
      <c r="AQ3" s="43" t="e">
        <f t="shared" ref="AQ3:AQ18" si="4">VLOOKUP(D3,$AX:$BD,2,FALSE)</f>
        <v>#N/A</v>
      </c>
      <c r="AR3" s="43" t="e">
        <f t="shared" ref="AR3:AR18" si="5">VLOOKUP(D3,$AX:$BD,3,FALSE)</f>
        <v>#N/A</v>
      </c>
      <c r="AS3" s="43" t="e">
        <f t="shared" ref="AS3:AS18" si="6">VLOOKUP(D3,$AX:$BD,4,FALSE)</f>
        <v>#N/A</v>
      </c>
      <c r="AT3" s="43" t="e">
        <f t="shared" ref="AT3:AT18" si="7">VLOOKUP(D3,$AX:$BD,5,FALSE)</f>
        <v>#N/A</v>
      </c>
      <c r="AU3" s="81">
        <f t="shared" ref="AU3:AU18" si="8">IF(L3&lt;&gt;"",0,(IF(D3&lt;&gt;"",VLOOKUP(D3,AX:BD,7,FALSE)+(Z3+T33+U33+V33+W33+X33+Y33)*1000,0)))</f>
        <v>0</v>
      </c>
      <c r="AV3" s="43"/>
      <c r="AW3" s="9">
        <v>1</v>
      </c>
      <c r="AX3" s="82" t="s">
        <v>72</v>
      </c>
      <c r="AY3" s="83">
        <v>6</v>
      </c>
      <c r="AZ3" s="83">
        <v>3</v>
      </c>
      <c r="BA3" s="83">
        <v>3</v>
      </c>
      <c r="BB3" s="83">
        <v>7</v>
      </c>
      <c r="BC3" s="84" t="s">
        <v>73</v>
      </c>
      <c r="BD3" s="49">
        <v>50000</v>
      </c>
      <c r="BE3" s="49" t="s">
        <v>74</v>
      </c>
      <c r="BF3" s="49">
        <v>20</v>
      </c>
      <c r="BG3" s="49">
        <v>30</v>
      </c>
      <c r="BH3" s="49">
        <v>30</v>
      </c>
      <c r="BI3" s="49">
        <v>30</v>
      </c>
      <c r="BJ3" s="49" t="s">
        <v>75</v>
      </c>
      <c r="BK3" s="49">
        <v>16</v>
      </c>
      <c r="BL3" s="49"/>
      <c r="BM3" s="14">
        <v>2</v>
      </c>
      <c r="BN3" s="15" t="s">
        <v>48</v>
      </c>
      <c r="BO3" s="13">
        <v>60000</v>
      </c>
      <c r="BP3" s="13" t="s">
        <v>76</v>
      </c>
      <c r="BQ3" s="13" t="s">
        <v>46</v>
      </c>
      <c r="BR3" s="13"/>
      <c r="BS3" s="16">
        <f t="shared" si="0"/>
        <v>3</v>
      </c>
      <c r="BT3" s="9" t="str">
        <f>IF(BU3=0,"",BU3)</f>
        <v>Vampire</v>
      </c>
      <c r="BU3" s="17" t="str">
        <f>HLOOKUP(I$21,BZ$2:CW$16,3,FALSE)</f>
        <v>Vampire</v>
      </c>
      <c r="BV3" s="13">
        <f t="shared" si="2"/>
        <v>4</v>
      </c>
      <c r="BW3" s="13">
        <f t="shared" si="3"/>
        <v>6</v>
      </c>
      <c r="BX3" s="13"/>
      <c r="BY3" s="14">
        <v>1</v>
      </c>
      <c r="BZ3" s="82" t="s">
        <v>72</v>
      </c>
      <c r="CA3" s="82" t="s">
        <v>77</v>
      </c>
      <c r="CB3" s="82" t="s">
        <v>78</v>
      </c>
      <c r="CC3" s="82" t="s">
        <v>79</v>
      </c>
      <c r="CD3" s="10" t="s">
        <v>80</v>
      </c>
      <c r="CE3" s="82" t="s">
        <v>81</v>
      </c>
      <c r="CF3" s="10" t="s">
        <v>82</v>
      </c>
      <c r="CG3" s="10" t="s">
        <v>54</v>
      </c>
      <c r="CH3" s="82" t="s">
        <v>55</v>
      </c>
      <c r="CI3" s="10" t="s">
        <v>83</v>
      </c>
      <c r="CJ3" s="10" t="s">
        <v>84</v>
      </c>
      <c r="CK3" s="82" t="s">
        <v>85</v>
      </c>
      <c r="CL3" s="82" t="s">
        <v>86</v>
      </c>
      <c r="CM3" s="82" t="s">
        <v>87</v>
      </c>
      <c r="CN3" s="82" t="s">
        <v>88</v>
      </c>
      <c r="CO3" s="82" t="s">
        <v>89</v>
      </c>
      <c r="CP3" s="82" t="s">
        <v>90</v>
      </c>
      <c r="CQ3" s="10" t="s">
        <v>91</v>
      </c>
      <c r="CR3" s="10" t="s">
        <v>92</v>
      </c>
      <c r="CS3" s="10" t="s">
        <v>93</v>
      </c>
      <c r="CT3" s="82" t="s">
        <v>94</v>
      </c>
      <c r="CU3" s="82" t="s">
        <v>95</v>
      </c>
      <c r="CV3" s="82" t="s">
        <v>96</v>
      </c>
      <c r="CW3" s="10" t="s">
        <v>97</v>
      </c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GF3" s="49"/>
    </row>
    <row r="4" spans="1:188" ht="18" customHeight="1" thickBot="1" x14ac:dyDescent="0.3">
      <c r="A4" s="1"/>
      <c r="B4" s="85">
        <v>2</v>
      </c>
      <c r="C4" s="54" t="s">
        <v>98</v>
      </c>
      <c r="D4" s="55" t="s">
        <v>96</v>
      </c>
      <c r="E4" s="56">
        <v>6</v>
      </c>
      <c r="F4" s="57">
        <v>3</v>
      </c>
      <c r="G4" s="58">
        <v>3</v>
      </c>
      <c r="H4" s="59">
        <v>7</v>
      </c>
      <c r="I4" s="60" t="s">
        <v>71</v>
      </c>
      <c r="J4" s="61" t="s">
        <v>413</v>
      </c>
      <c r="K4" s="62" t="s">
        <v>71</v>
      </c>
      <c r="L4" s="86"/>
      <c r="M4" s="86"/>
      <c r="N4" s="87"/>
      <c r="O4" s="88"/>
      <c r="P4" s="89"/>
      <c r="Q4" s="90"/>
      <c r="R4" s="91"/>
      <c r="S4" s="92"/>
      <c r="T4" s="91"/>
      <c r="U4" s="92"/>
      <c r="V4" s="93"/>
      <c r="W4" s="94"/>
      <c r="X4" s="72">
        <v>0</v>
      </c>
      <c r="Y4" s="73">
        <v>40</v>
      </c>
      <c r="Z4" s="74"/>
      <c r="AA4" s="75"/>
      <c r="AB4" s="205" t="s">
        <v>722</v>
      </c>
      <c r="AC4" s="204" t="s">
        <v>71</v>
      </c>
      <c r="AD4" s="76" t="s">
        <v>71</v>
      </c>
      <c r="AE4" s="76" t="s">
        <v>71</v>
      </c>
      <c r="AF4" s="76" t="s">
        <v>71</v>
      </c>
      <c r="AG4" s="76" t="s">
        <v>71</v>
      </c>
      <c r="AH4" s="77"/>
      <c r="AI4" s="78"/>
      <c r="AJ4" s="79">
        <v>1</v>
      </c>
      <c r="AK4" s="79">
        <v>1</v>
      </c>
      <c r="AL4" s="79">
        <v>1</v>
      </c>
      <c r="AM4" s="79">
        <v>1</v>
      </c>
      <c r="AN4" s="79">
        <v>1</v>
      </c>
      <c r="AO4" s="79">
        <v>1</v>
      </c>
      <c r="AP4" s="80">
        <v>1</v>
      </c>
      <c r="AQ4" s="43">
        <f t="shared" si="4"/>
        <v>6</v>
      </c>
      <c r="AR4" s="43">
        <f t="shared" si="5"/>
        <v>3</v>
      </c>
      <c r="AS4" s="43">
        <f t="shared" si="6"/>
        <v>3</v>
      </c>
      <c r="AT4" s="43">
        <f t="shared" si="7"/>
        <v>7</v>
      </c>
      <c r="AU4" s="81">
        <f t="shared" si="8"/>
        <v>40000</v>
      </c>
      <c r="AV4" s="43"/>
      <c r="AW4" s="9">
        <f t="shared" ref="AW4:AW67" si="9">IF(AX4="","",AW3+1)</f>
        <v>2</v>
      </c>
      <c r="AX4" s="82" t="s">
        <v>99</v>
      </c>
      <c r="AY4" s="83">
        <v>6</v>
      </c>
      <c r="AZ4" s="83">
        <v>3</v>
      </c>
      <c r="BA4" s="83">
        <v>3</v>
      </c>
      <c r="BB4" s="83">
        <v>7</v>
      </c>
      <c r="BC4" s="84" t="s">
        <v>100</v>
      </c>
      <c r="BD4" s="49">
        <v>70000</v>
      </c>
      <c r="BE4" s="49" t="s">
        <v>101</v>
      </c>
      <c r="BF4" s="49">
        <v>20</v>
      </c>
      <c r="BG4" s="49">
        <v>30</v>
      </c>
      <c r="BH4" s="49">
        <v>20</v>
      </c>
      <c r="BI4" s="49">
        <v>30</v>
      </c>
      <c r="BJ4" s="49" t="s">
        <v>75</v>
      </c>
      <c r="BK4" s="49">
        <v>2</v>
      </c>
      <c r="BL4" s="49"/>
      <c r="BM4" s="14">
        <v>3</v>
      </c>
      <c r="BN4" s="15" t="s">
        <v>49</v>
      </c>
      <c r="BO4" s="13">
        <v>70000</v>
      </c>
      <c r="BP4" s="13" t="s">
        <v>102</v>
      </c>
      <c r="BQ4" s="13" t="s">
        <v>46</v>
      </c>
      <c r="BR4" s="13"/>
      <c r="BS4" s="16">
        <f t="shared" si="0"/>
        <v>4</v>
      </c>
      <c r="BT4" s="9" t="str">
        <f t="shared" si="1"/>
        <v>*Count Luthor</v>
      </c>
      <c r="BU4" s="17" t="str">
        <f>HLOOKUP(I$21,BZ$2:CW$16,4,FALSE)</f>
        <v>*Count Luthor</v>
      </c>
      <c r="BV4" s="13">
        <f t="shared" si="2"/>
        <v>0</v>
      </c>
      <c r="BW4" s="13">
        <f t="shared" si="3"/>
        <v>1</v>
      </c>
      <c r="BX4" s="13"/>
      <c r="BY4" s="14">
        <v>2</v>
      </c>
      <c r="BZ4" s="82" t="s">
        <v>99</v>
      </c>
      <c r="CA4" s="82" t="s">
        <v>103</v>
      </c>
      <c r="CB4" s="82" t="s">
        <v>104</v>
      </c>
      <c r="CC4" s="82" t="s">
        <v>105</v>
      </c>
      <c r="CD4" s="10" t="s">
        <v>106</v>
      </c>
      <c r="CE4" s="82" t="s">
        <v>107</v>
      </c>
      <c r="CF4" s="10" t="s">
        <v>108</v>
      </c>
      <c r="CG4" s="82" t="s">
        <v>109</v>
      </c>
      <c r="CH4" s="82" t="s">
        <v>110</v>
      </c>
      <c r="CI4" s="10" t="s">
        <v>111</v>
      </c>
      <c r="CJ4" s="10" t="s">
        <v>112</v>
      </c>
      <c r="CK4" s="82" t="s">
        <v>113</v>
      </c>
      <c r="CL4" s="82" t="s">
        <v>114</v>
      </c>
      <c r="CM4" s="82" t="s">
        <v>115</v>
      </c>
      <c r="CN4" s="82" t="s">
        <v>116</v>
      </c>
      <c r="CO4" s="82" t="s">
        <v>117</v>
      </c>
      <c r="CP4" s="82" t="s">
        <v>118</v>
      </c>
      <c r="CQ4" s="10" t="s">
        <v>119</v>
      </c>
      <c r="CR4" s="10" t="s">
        <v>120</v>
      </c>
      <c r="CS4" s="10" t="s">
        <v>121</v>
      </c>
      <c r="CT4" s="82" t="s">
        <v>122</v>
      </c>
      <c r="CU4" s="82" t="s">
        <v>123</v>
      </c>
      <c r="CV4" s="82" t="s">
        <v>69</v>
      </c>
      <c r="CW4" s="10" t="s">
        <v>124</v>
      </c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GF4" s="49"/>
    </row>
    <row r="5" spans="1:188" ht="18" customHeight="1" thickBot="1" x14ac:dyDescent="0.3">
      <c r="A5" s="1"/>
      <c r="B5" s="53">
        <v>3</v>
      </c>
      <c r="C5" s="54" t="s">
        <v>723</v>
      </c>
      <c r="D5" s="55" t="s">
        <v>96</v>
      </c>
      <c r="E5" s="56">
        <v>6</v>
      </c>
      <c r="F5" s="57">
        <v>3</v>
      </c>
      <c r="G5" s="58">
        <v>3</v>
      </c>
      <c r="H5" s="59">
        <v>7</v>
      </c>
      <c r="I5" s="60" t="s">
        <v>71</v>
      </c>
      <c r="J5" s="61" t="s">
        <v>71</v>
      </c>
      <c r="K5" s="62" t="s">
        <v>71</v>
      </c>
      <c r="L5" s="86"/>
      <c r="M5" s="86"/>
      <c r="N5" s="87"/>
      <c r="O5" s="88"/>
      <c r="P5" s="89"/>
      <c r="Q5" s="90"/>
      <c r="R5" s="91"/>
      <c r="S5" s="92"/>
      <c r="T5" s="91"/>
      <c r="U5" s="92"/>
      <c r="V5" s="93"/>
      <c r="W5" s="94"/>
      <c r="X5" s="72">
        <v>0</v>
      </c>
      <c r="Y5" s="73">
        <v>40</v>
      </c>
      <c r="Z5" s="74"/>
      <c r="AA5" s="75"/>
      <c r="AB5" s="204" t="s">
        <v>71</v>
      </c>
      <c r="AC5" s="204" t="s">
        <v>71</v>
      </c>
      <c r="AD5" s="76" t="s">
        <v>71</v>
      </c>
      <c r="AE5" s="76" t="s">
        <v>71</v>
      </c>
      <c r="AF5" s="76" t="s">
        <v>71</v>
      </c>
      <c r="AG5" s="76" t="s">
        <v>71</v>
      </c>
      <c r="AH5" s="77"/>
      <c r="AI5" s="78"/>
      <c r="AJ5" s="79">
        <v>1</v>
      </c>
      <c r="AK5" s="79">
        <v>1</v>
      </c>
      <c r="AL5" s="79">
        <v>1</v>
      </c>
      <c r="AM5" s="79">
        <v>1</v>
      </c>
      <c r="AN5" s="79">
        <v>1</v>
      </c>
      <c r="AO5" s="79">
        <v>1</v>
      </c>
      <c r="AP5" s="80">
        <v>1</v>
      </c>
      <c r="AQ5" s="43">
        <f t="shared" si="4"/>
        <v>6</v>
      </c>
      <c r="AR5" s="43">
        <f t="shared" si="5"/>
        <v>3</v>
      </c>
      <c r="AS5" s="43">
        <f t="shared" si="6"/>
        <v>3</v>
      </c>
      <c r="AT5" s="43">
        <f t="shared" si="7"/>
        <v>7</v>
      </c>
      <c r="AU5" s="81">
        <f t="shared" si="8"/>
        <v>40000</v>
      </c>
      <c r="AV5" s="43"/>
      <c r="AW5" s="9">
        <f t="shared" si="9"/>
        <v>3</v>
      </c>
      <c r="AX5" s="82" t="s">
        <v>125</v>
      </c>
      <c r="AY5" s="83">
        <v>6</v>
      </c>
      <c r="AZ5" s="83">
        <v>3</v>
      </c>
      <c r="BA5" s="83">
        <v>3</v>
      </c>
      <c r="BB5" s="83">
        <v>7</v>
      </c>
      <c r="BC5" s="84" t="s">
        <v>126</v>
      </c>
      <c r="BD5" s="49">
        <v>70000</v>
      </c>
      <c r="BE5" s="49" t="s">
        <v>127</v>
      </c>
      <c r="BF5" s="49">
        <v>20</v>
      </c>
      <c r="BG5" s="49">
        <v>20</v>
      </c>
      <c r="BH5" s="49">
        <v>30</v>
      </c>
      <c r="BI5" s="49">
        <v>30</v>
      </c>
      <c r="BJ5" s="49" t="s">
        <v>75</v>
      </c>
      <c r="BK5" s="49">
        <v>2</v>
      </c>
      <c r="BL5" s="49"/>
      <c r="BM5" s="14">
        <v>4</v>
      </c>
      <c r="BN5" s="95" t="s">
        <v>50</v>
      </c>
      <c r="BO5" s="49">
        <v>70000</v>
      </c>
      <c r="BQ5" s="13" t="s">
        <v>46</v>
      </c>
      <c r="BR5" s="13"/>
      <c r="BS5" s="16">
        <f t="shared" si="0"/>
        <v>5</v>
      </c>
      <c r="BT5" s="9" t="str">
        <f t="shared" si="1"/>
        <v xml:space="preserve">*Wilhelm Chaney </v>
      </c>
      <c r="BU5" s="17" t="str">
        <f>HLOOKUP(I$21,BZ$2:CW$16,5,FALSE)</f>
        <v xml:space="preserve">*Wilhelm Chaney </v>
      </c>
      <c r="BV5" s="13">
        <f t="shared" si="2"/>
        <v>0</v>
      </c>
      <c r="BW5" s="13">
        <f t="shared" si="3"/>
        <v>1</v>
      </c>
      <c r="BX5" s="13"/>
      <c r="BY5" s="14">
        <v>3</v>
      </c>
      <c r="BZ5" s="82" t="s">
        <v>125</v>
      </c>
      <c r="CA5" s="82" t="s">
        <v>128</v>
      </c>
      <c r="CB5" s="82" t="s">
        <v>129</v>
      </c>
      <c r="CC5" s="82" t="s">
        <v>130</v>
      </c>
      <c r="CD5" s="82" t="s">
        <v>131</v>
      </c>
      <c r="CE5" s="82" t="s">
        <v>132</v>
      </c>
      <c r="CF5" s="82" t="s">
        <v>133</v>
      </c>
      <c r="CG5" s="82" t="s">
        <v>134</v>
      </c>
      <c r="CH5" s="82" t="s">
        <v>135</v>
      </c>
      <c r="CI5" s="10" t="s">
        <v>136</v>
      </c>
      <c r="CJ5" s="10" t="s">
        <v>137</v>
      </c>
      <c r="CK5" s="82" t="s">
        <v>138</v>
      </c>
      <c r="CL5" s="82" t="s">
        <v>139</v>
      </c>
      <c r="CM5" s="82" t="s">
        <v>140</v>
      </c>
      <c r="CN5" s="82" t="s">
        <v>141</v>
      </c>
      <c r="CO5" s="82" t="s">
        <v>142</v>
      </c>
      <c r="CP5" s="10" t="s">
        <v>143</v>
      </c>
      <c r="CQ5" s="10" t="s">
        <v>144</v>
      </c>
      <c r="CR5" s="10" t="s">
        <v>145</v>
      </c>
      <c r="CS5" s="10" t="s">
        <v>146</v>
      </c>
      <c r="CT5" s="82" t="s">
        <v>147</v>
      </c>
      <c r="CU5" s="82" t="s">
        <v>148</v>
      </c>
      <c r="CV5" s="10" t="s">
        <v>149</v>
      </c>
      <c r="CW5" s="10" t="s">
        <v>150</v>
      </c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GF5" s="49"/>
    </row>
    <row r="6" spans="1:188" ht="18" customHeight="1" thickBot="1" x14ac:dyDescent="0.3">
      <c r="A6" s="1"/>
      <c r="B6" s="85">
        <v>4</v>
      </c>
      <c r="C6" s="54" t="s">
        <v>724</v>
      </c>
      <c r="D6" s="55" t="s">
        <v>96</v>
      </c>
      <c r="E6" s="56">
        <v>6</v>
      </c>
      <c r="F6" s="57">
        <v>3</v>
      </c>
      <c r="G6" s="58">
        <v>3</v>
      </c>
      <c r="H6" s="59">
        <v>7</v>
      </c>
      <c r="I6" s="60" t="s">
        <v>71</v>
      </c>
      <c r="J6" s="61" t="s">
        <v>413</v>
      </c>
      <c r="K6" s="62" t="s">
        <v>71</v>
      </c>
      <c r="L6" s="86"/>
      <c r="M6" s="86"/>
      <c r="N6" s="87"/>
      <c r="O6" s="88"/>
      <c r="P6" s="89"/>
      <c r="Q6" s="90"/>
      <c r="R6" s="91"/>
      <c r="S6" s="92"/>
      <c r="T6" s="91"/>
      <c r="U6" s="92"/>
      <c r="V6" s="93"/>
      <c r="W6" s="94"/>
      <c r="X6" s="72">
        <v>0</v>
      </c>
      <c r="Y6" s="73">
        <v>40</v>
      </c>
      <c r="Z6" s="74"/>
      <c r="AA6" s="75"/>
      <c r="AB6" s="205" t="s">
        <v>722</v>
      </c>
      <c r="AC6" s="204" t="s">
        <v>71</v>
      </c>
      <c r="AD6" s="76" t="s">
        <v>71</v>
      </c>
      <c r="AE6" s="76" t="s">
        <v>71</v>
      </c>
      <c r="AF6" s="76" t="s">
        <v>71</v>
      </c>
      <c r="AG6" s="76" t="s">
        <v>71</v>
      </c>
      <c r="AH6" s="77"/>
      <c r="AI6" s="78"/>
      <c r="AJ6" s="79">
        <v>1</v>
      </c>
      <c r="AK6" s="79">
        <v>1</v>
      </c>
      <c r="AL6" s="79">
        <v>1</v>
      </c>
      <c r="AM6" s="79">
        <v>1</v>
      </c>
      <c r="AN6" s="79">
        <v>1</v>
      </c>
      <c r="AO6" s="79">
        <v>1</v>
      </c>
      <c r="AP6" s="80">
        <v>1</v>
      </c>
      <c r="AQ6" s="43">
        <f t="shared" si="4"/>
        <v>6</v>
      </c>
      <c r="AR6" s="43">
        <f t="shared" si="5"/>
        <v>3</v>
      </c>
      <c r="AS6" s="43">
        <f t="shared" si="6"/>
        <v>3</v>
      </c>
      <c r="AT6" s="43">
        <f t="shared" si="7"/>
        <v>7</v>
      </c>
      <c r="AU6" s="81">
        <f t="shared" si="8"/>
        <v>40000</v>
      </c>
      <c r="AV6" s="43"/>
      <c r="AW6" s="9">
        <f t="shared" si="9"/>
        <v>4</v>
      </c>
      <c r="AX6" s="82" t="s">
        <v>151</v>
      </c>
      <c r="AY6" s="83">
        <v>6</v>
      </c>
      <c r="AZ6" s="83">
        <v>3</v>
      </c>
      <c r="BA6" s="83">
        <v>3</v>
      </c>
      <c r="BB6" s="83">
        <v>7</v>
      </c>
      <c r="BC6" s="84" t="s">
        <v>152</v>
      </c>
      <c r="BD6" s="49">
        <v>90000</v>
      </c>
      <c r="BE6" s="49" t="s">
        <v>153</v>
      </c>
      <c r="BF6" s="49">
        <v>20</v>
      </c>
      <c r="BG6" s="49">
        <v>30</v>
      </c>
      <c r="BH6" s="49">
        <v>30</v>
      </c>
      <c r="BI6" s="49">
        <v>20</v>
      </c>
      <c r="BJ6" s="49" t="s">
        <v>75</v>
      </c>
      <c r="BK6" s="49">
        <v>4</v>
      </c>
      <c r="BL6" s="96"/>
      <c r="BM6" s="14">
        <v>5</v>
      </c>
      <c r="BN6" s="15" t="s">
        <v>51</v>
      </c>
      <c r="BO6" s="13">
        <v>50000</v>
      </c>
      <c r="BP6" s="13" t="s">
        <v>154</v>
      </c>
      <c r="BQ6" s="13" t="s">
        <v>46</v>
      </c>
      <c r="BR6" s="13"/>
      <c r="BS6" s="16">
        <f t="shared" si="0"/>
        <v>6</v>
      </c>
      <c r="BT6" s="9" t="str">
        <f t="shared" si="1"/>
        <v xml:space="preserve">*Helmut Wulf </v>
      </c>
      <c r="BU6" s="17" t="str">
        <f>HLOOKUP(I$21,BZ$2:CW$16,6,FALSE)</f>
        <v xml:space="preserve">*Helmut Wulf </v>
      </c>
      <c r="BV6" s="13">
        <f t="shared" si="2"/>
        <v>0</v>
      </c>
      <c r="BW6" s="13">
        <f t="shared" si="3"/>
        <v>1</v>
      </c>
      <c r="BX6" s="13"/>
      <c r="BY6" s="14">
        <v>4</v>
      </c>
      <c r="BZ6" s="82" t="s">
        <v>151</v>
      </c>
      <c r="CA6" s="82" t="s">
        <v>155</v>
      </c>
      <c r="CB6" s="82" t="s">
        <v>156</v>
      </c>
      <c r="CC6" s="82" t="s">
        <v>157</v>
      </c>
      <c r="CD6" s="10" t="s">
        <v>158</v>
      </c>
      <c r="CE6" s="82" t="s">
        <v>159</v>
      </c>
      <c r="CF6" s="82" t="s">
        <v>160</v>
      </c>
      <c r="CG6" s="82" t="s">
        <v>161</v>
      </c>
      <c r="CH6" s="82" t="s">
        <v>162</v>
      </c>
      <c r="CI6" s="10" t="s">
        <v>163</v>
      </c>
      <c r="CJ6" s="10" t="s">
        <v>164</v>
      </c>
      <c r="CK6" s="82" t="s">
        <v>165</v>
      </c>
      <c r="CL6" s="10" t="s">
        <v>166</v>
      </c>
      <c r="CM6" s="82" t="s">
        <v>167</v>
      </c>
      <c r="CN6" s="82" t="s">
        <v>168</v>
      </c>
      <c r="CO6" s="82" t="s">
        <v>169</v>
      </c>
      <c r="CP6" s="10" t="s">
        <v>170</v>
      </c>
      <c r="CQ6" s="10" t="s">
        <v>171</v>
      </c>
      <c r="CR6" s="10" t="s">
        <v>172</v>
      </c>
      <c r="CS6" s="10" t="s">
        <v>139</v>
      </c>
      <c r="CT6" s="82" t="s">
        <v>173</v>
      </c>
      <c r="CU6" s="82" t="s">
        <v>174</v>
      </c>
      <c r="CV6" s="10" t="s">
        <v>175</v>
      </c>
      <c r="CW6" s="10" t="s">
        <v>176</v>
      </c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GF6" s="96"/>
    </row>
    <row r="7" spans="1:188" ht="18" customHeight="1" thickBot="1" x14ac:dyDescent="0.3">
      <c r="A7" s="1"/>
      <c r="B7" s="53">
        <v>5</v>
      </c>
      <c r="C7" s="54" t="s">
        <v>725</v>
      </c>
      <c r="D7" s="55" t="s">
        <v>96</v>
      </c>
      <c r="E7" s="56">
        <v>6</v>
      </c>
      <c r="F7" s="57">
        <v>3</v>
      </c>
      <c r="G7" s="58">
        <v>3</v>
      </c>
      <c r="H7" s="59">
        <v>7</v>
      </c>
      <c r="I7" s="60" t="s">
        <v>71</v>
      </c>
      <c r="J7" s="61" t="s">
        <v>71</v>
      </c>
      <c r="K7" s="62" t="s">
        <v>71</v>
      </c>
      <c r="L7" s="86"/>
      <c r="M7" s="86"/>
      <c r="N7" s="87"/>
      <c r="O7" s="88"/>
      <c r="P7" s="89"/>
      <c r="Q7" s="90"/>
      <c r="R7" s="91"/>
      <c r="S7" s="92"/>
      <c r="T7" s="91"/>
      <c r="U7" s="92"/>
      <c r="V7" s="93"/>
      <c r="W7" s="94"/>
      <c r="X7" s="72">
        <v>0</v>
      </c>
      <c r="Y7" s="73">
        <v>40</v>
      </c>
      <c r="Z7" s="74"/>
      <c r="AA7" s="75"/>
      <c r="AB7" s="204" t="s">
        <v>71</v>
      </c>
      <c r="AC7" s="204" t="s">
        <v>71</v>
      </c>
      <c r="AD7" s="76" t="s">
        <v>71</v>
      </c>
      <c r="AE7" s="76" t="s">
        <v>71</v>
      </c>
      <c r="AF7" s="76" t="s">
        <v>71</v>
      </c>
      <c r="AG7" s="76" t="s">
        <v>71</v>
      </c>
      <c r="AH7" s="77"/>
      <c r="AI7" s="78"/>
      <c r="AJ7" s="79">
        <v>1</v>
      </c>
      <c r="AK7" s="79">
        <v>1</v>
      </c>
      <c r="AL7" s="79">
        <v>1</v>
      </c>
      <c r="AM7" s="79">
        <v>1</v>
      </c>
      <c r="AN7" s="79">
        <v>1</v>
      </c>
      <c r="AO7" s="79">
        <v>1</v>
      </c>
      <c r="AP7" s="80">
        <v>1</v>
      </c>
      <c r="AQ7" s="43">
        <f t="shared" si="4"/>
        <v>6</v>
      </c>
      <c r="AR7" s="43">
        <f t="shared" si="5"/>
        <v>3</v>
      </c>
      <c r="AS7" s="43">
        <f t="shared" si="6"/>
        <v>3</v>
      </c>
      <c r="AT7" s="43">
        <f t="shared" si="7"/>
        <v>7</v>
      </c>
      <c r="AU7" s="81">
        <f t="shared" si="8"/>
        <v>40000</v>
      </c>
      <c r="AV7" s="43"/>
      <c r="AW7" s="9">
        <f t="shared" si="9"/>
        <v>5</v>
      </c>
      <c r="AX7" s="82" t="s">
        <v>177</v>
      </c>
      <c r="AY7" s="83">
        <v>6</v>
      </c>
      <c r="AZ7" s="83">
        <v>3</v>
      </c>
      <c r="BA7" s="83">
        <v>3</v>
      </c>
      <c r="BB7" s="83">
        <v>7</v>
      </c>
      <c r="BC7" s="84" t="s">
        <v>178</v>
      </c>
      <c r="BD7" s="49">
        <v>50000</v>
      </c>
      <c r="BE7" s="96" t="s">
        <v>179</v>
      </c>
      <c r="BF7" s="96" t="s">
        <v>75</v>
      </c>
      <c r="BG7" s="96" t="s">
        <v>75</v>
      </c>
      <c r="BH7" s="96" t="s">
        <v>75</v>
      </c>
      <c r="BI7" s="96" t="s">
        <v>75</v>
      </c>
      <c r="BJ7" s="96" t="s">
        <v>75</v>
      </c>
      <c r="BK7" s="96">
        <v>11</v>
      </c>
      <c r="BL7" s="49"/>
      <c r="BM7" s="14">
        <v>6</v>
      </c>
      <c r="BN7" s="15" t="s">
        <v>52</v>
      </c>
      <c r="BO7" s="13">
        <v>50000</v>
      </c>
      <c r="BP7" s="13" t="s">
        <v>180</v>
      </c>
      <c r="BQ7" s="13" t="s">
        <v>46</v>
      </c>
      <c r="BR7" s="13"/>
      <c r="BS7" s="16">
        <f t="shared" si="0"/>
        <v>7</v>
      </c>
      <c r="BT7" s="9" t="str">
        <f t="shared" si="1"/>
        <v>*Morg 'n' Thorg</v>
      </c>
      <c r="BU7" s="17" t="str">
        <f>HLOOKUP(I$21,BZ$2:CW$16,7,FALSE)</f>
        <v>*Morg 'n' Thorg</v>
      </c>
      <c r="BV7" s="13">
        <f t="shared" si="2"/>
        <v>0</v>
      </c>
      <c r="BW7" s="13">
        <f t="shared" si="3"/>
        <v>1</v>
      </c>
      <c r="BX7" s="13"/>
      <c r="BY7" s="14">
        <v>5</v>
      </c>
      <c r="BZ7" s="10" t="s">
        <v>162</v>
      </c>
      <c r="CA7" s="82" t="s">
        <v>181</v>
      </c>
      <c r="CB7" s="10" t="s">
        <v>182</v>
      </c>
      <c r="CC7" s="10" t="s">
        <v>183</v>
      </c>
      <c r="CD7" s="10" t="s">
        <v>184</v>
      </c>
      <c r="CE7" s="82" t="s">
        <v>185</v>
      </c>
      <c r="CF7" s="10" t="s">
        <v>186</v>
      </c>
      <c r="CG7" s="82" t="s">
        <v>187</v>
      </c>
      <c r="CH7" s="10" t="s">
        <v>188</v>
      </c>
      <c r="CI7" s="10" t="s">
        <v>186</v>
      </c>
      <c r="CJ7" s="82" t="s">
        <v>63</v>
      </c>
      <c r="CK7" s="10" t="s">
        <v>189</v>
      </c>
      <c r="CL7" s="82" t="s">
        <v>190</v>
      </c>
      <c r="CM7" s="82" t="s">
        <v>191</v>
      </c>
      <c r="CN7" s="82" t="s">
        <v>192</v>
      </c>
      <c r="CO7" s="82" t="s">
        <v>181</v>
      </c>
      <c r="CP7" s="82" t="s">
        <v>182</v>
      </c>
      <c r="CQ7" s="10" t="s">
        <v>193</v>
      </c>
      <c r="CR7" s="82" t="s">
        <v>194</v>
      </c>
      <c r="CS7" s="82" t="s">
        <v>190</v>
      </c>
      <c r="CT7" s="82" t="s">
        <v>195</v>
      </c>
      <c r="CU7" s="82" t="s">
        <v>196</v>
      </c>
      <c r="CV7" s="82" t="s">
        <v>197</v>
      </c>
      <c r="CW7" s="82" t="s">
        <v>198</v>
      </c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GF7" s="49"/>
    </row>
    <row r="8" spans="1:188" ht="18" customHeight="1" thickBot="1" x14ac:dyDescent="0.3">
      <c r="A8" s="1"/>
      <c r="B8" s="85">
        <v>6</v>
      </c>
      <c r="C8" s="54" t="s">
        <v>726</v>
      </c>
      <c r="D8" s="55" t="s">
        <v>96</v>
      </c>
      <c r="E8" s="56">
        <v>6</v>
      </c>
      <c r="F8" s="57">
        <v>3</v>
      </c>
      <c r="G8" s="58">
        <v>3</v>
      </c>
      <c r="H8" s="59">
        <v>7</v>
      </c>
      <c r="I8" s="60" t="s">
        <v>71</v>
      </c>
      <c r="J8" s="61" t="s">
        <v>385</v>
      </c>
      <c r="K8" s="62" t="s">
        <v>71</v>
      </c>
      <c r="L8" s="86"/>
      <c r="M8" s="86"/>
      <c r="N8" s="87"/>
      <c r="O8" s="88"/>
      <c r="P8" s="89"/>
      <c r="Q8" s="90"/>
      <c r="R8" s="91"/>
      <c r="S8" s="92"/>
      <c r="T8" s="91"/>
      <c r="U8" s="92"/>
      <c r="V8" s="93"/>
      <c r="W8" s="94"/>
      <c r="X8" s="72">
        <v>0</v>
      </c>
      <c r="Y8" s="73">
        <v>40</v>
      </c>
      <c r="Z8" s="74"/>
      <c r="AA8" s="75"/>
      <c r="AB8" s="205" t="s">
        <v>727</v>
      </c>
      <c r="AC8" s="204" t="s">
        <v>71</v>
      </c>
      <c r="AD8" s="76" t="s">
        <v>71</v>
      </c>
      <c r="AE8" s="76" t="s">
        <v>71</v>
      </c>
      <c r="AF8" s="76" t="s">
        <v>71</v>
      </c>
      <c r="AG8" s="76" t="s">
        <v>71</v>
      </c>
      <c r="AH8" s="77"/>
      <c r="AI8" s="78"/>
      <c r="AJ8" s="79">
        <v>1</v>
      </c>
      <c r="AK8" s="79">
        <v>1</v>
      </c>
      <c r="AL8" s="79">
        <v>1</v>
      </c>
      <c r="AM8" s="79">
        <v>1</v>
      </c>
      <c r="AN8" s="79">
        <v>1</v>
      </c>
      <c r="AO8" s="79">
        <v>1</v>
      </c>
      <c r="AP8" s="80">
        <v>1</v>
      </c>
      <c r="AQ8" s="43">
        <f t="shared" si="4"/>
        <v>6</v>
      </c>
      <c r="AR8" s="43">
        <f t="shared" si="5"/>
        <v>3</v>
      </c>
      <c r="AS8" s="43">
        <f t="shared" si="6"/>
        <v>3</v>
      </c>
      <c r="AT8" s="43">
        <f t="shared" si="7"/>
        <v>7</v>
      </c>
      <c r="AU8" s="81">
        <f t="shared" si="8"/>
        <v>40000</v>
      </c>
      <c r="AV8" s="43"/>
      <c r="AW8" s="9">
        <f t="shared" si="9"/>
        <v>6</v>
      </c>
      <c r="AX8" s="82" t="s">
        <v>77</v>
      </c>
      <c r="AY8" s="83">
        <v>6</v>
      </c>
      <c r="AZ8" s="83">
        <v>3</v>
      </c>
      <c r="BA8" s="83">
        <v>3</v>
      </c>
      <c r="BB8" s="83">
        <v>8</v>
      </c>
      <c r="BC8" s="84" t="s">
        <v>199</v>
      </c>
      <c r="BD8" s="49">
        <v>60000</v>
      </c>
      <c r="BE8" s="49" t="s">
        <v>200</v>
      </c>
      <c r="BF8" s="49">
        <v>20</v>
      </c>
      <c r="BG8" s="49">
        <v>30</v>
      </c>
      <c r="BH8" s="49">
        <v>30</v>
      </c>
      <c r="BI8" s="49">
        <v>20</v>
      </c>
      <c r="BJ8" s="49">
        <v>20</v>
      </c>
      <c r="BK8" s="49">
        <v>16</v>
      </c>
      <c r="BL8" s="49"/>
      <c r="BM8" s="14">
        <v>7</v>
      </c>
      <c r="BN8" s="15" t="s">
        <v>53</v>
      </c>
      <c r="BO8" s="13">
        <v>50000</v>
      </c>
      <c r="BP8" s="13" t="s">
        <v>201</v>
      </c>
      <c r="BQ8" s="13" t="s">
        <v>46</v>
      </c>
      <c r="BR8" s="13"/>
      <c r="BS8" s="16">
        <f t="shared" si="0"/>
        <v>8</v>
      </c>
      <c r="BT8" s="9" t="str">
        <f t="shared" si="1"/>
        <v>*J Earlice</v>
      </c>
      <c r="BU8" s="17" t="str">
        <f>HLOOKUP(I$21,BZ$2:CW$16,8,FALSE)</f>
        <v>*J Earlice</v>
      </c>
      <c r="BV8" s="13">
        <f t="shared" si="2"/>
        <v>0</v>
      </c>
      <c r="BW8" s="13">
        <f t="shared" si="3"/>
        <v>1</v>
      </c>
      <c r="BX8" s="13"/>
      <c r="BY8" s="14">
        <v>6</v>
      </c>
      <c r="BZ8" s="82" t="s">
        <v>197</v>
      </c>
      <c r="CA8" s="10" t="s">
        <v>202</v>
      </c>
      <c r="CB8" s="10" t="s">
        <v>203</v>
      </c>
      <c r="CC8" s="10" t="s">
        <v>204</v>
      </c>
      <c r="CD8" s="10" t="s">
        <v>205</v>
      </c>
      <c r="CE8" s="82" t="s">
        <v>162</v>
      </c>
      <c r="CF8" s="10" t="s">
        <v>206</v>
      </c>
      <c r="CG8" s="82" t="s">
        <v>207</v>
      </c>
      <c r="CH8" s="10" t="s">
        <v>208</v>
      </c>
      <c r="CI8" s="82" t="s">
        <v>209</v>
      </c>
      <c r="CJ8" s="82" t="s">
        <v>210</v>
      </c>
      <c r="CK8" s="10" t="s">
        <v>211</v>
      </c>
      <c r="CL8" s="82" t="s">
        <v>197</v>
      </c>
      <c r="CM8" s="10" t="s">
        <v>175</v>
      </c>
      <c r="CN8" s="82" t="s">
        <v>212</v>
      </c>
      <c r="CO8" s="10" t="s">
        <v>213</v>
      </c>
      <c r="CP8" s="82" t="s">
        <v>155</v>
      </c>
      <c r="CQ8" s="82" t="s">
        <v>214</v>
      </c>
      <c r="CR8" s="10" t="s">
        <v>215</v>
      </c>
      <c r="CS8" s="82" t="s">
        <v>197</v>
      </c>
      <c r="CT8" s="10" t="s">
        <v>149</v>
      </c>
      <c r="CU8" s="10" t="s">
        <v>170</v>
      </c>
      <c r="CV8" s="10" t="s">
        <v>208</v>
      </c>
      <c r="CW8" s="10" t="s">
        <v>206</v>
      </c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GF8" s="49"/>
    </row>
    <row r="9" spans="1:188" ht="18" customHeight="1" thickBot="1" x14ac:dyDescent="0.3">
      <c r="A9" s="1"/>
      <c r="B9" s="53">
        <v>7</v>
      </c>
      <c r="C9" s="54"/>
      <c r="D9" s="55" t="s">
        <v>71</v>
      </c>
      <c r="E9" s="56" t="s">
        <v>71</v>
      </c>
      <c r="F9" s="57" t="s">
        <v>71</v>
      </c>
      <c r="G9" s="58" t="s">
        <v>71</v>
      </c>
      <c r="H9" s="59" t="s">
        <v>71</v>
      </c>
      <c r="I9" s="60" t="s">
        <v>71</v>
      </c>
      <c r="J9" s="61" t="s">
        <v>71</v>
      </c>
      <c r="K9" s="62" t="s">
        <v>71</v>
      </c>
      <c r="L9" s="86"/>
      <c r="M9" s="86"/>
      <c r="N9" s="87"/>
      <c r="O9" s="88"/>
      <c r="P9" s="89"/>
      <c r="Q9" s="90"/>
      <c r="R9" s="91"/>
      <c r="S9" s="92"/>
      <c r="T9" s="91"/>
      <c r="U9" s="92"/>
      <c r="V9" s="93"/>
      <c r="W9" s="94"/>
      <c r="X9" s="72">
        <v>0</v>
      </c>
      <c r="Y9" s="73">
        <v>0</v>
      </c>
      <c r="Z9" s="74"/>
      <c r="AA9" s="75"/>
      <c r="AB9" s="204" t="s">
        <v>71</v>
      </c>
      <c r="AC9" s="204" t="s">
        <v>71</v>
      </c>
      <c r="AD9" s="76" t="s">
        <v>71</v>
      </c>
      <c r="AE9" s="76" t="s">
        <v>71</v>
      </c>
      <c r="AF9" s="76" t="s">
        <v>71</v>
      </c>
      <c r="AG9" s="76" t="s">
        <v>71</v>
      </c>
      <c r="AH9" s="77"/>
      <c r="AI9" s="78"/>
      <c r="AJ9" s="79">
        <v>1</v>
      </c>
      <c r="AK9" s="79">
        <v>1</v>
      </c>
      <c r="AL9" s="79">
        <v>1</v>
      </c>
      <c r="AM9" s="79">
        <v>1</v>
      </c>
      <c r="AN9" s="79">
        <v>1</v>
      </c>
      <c r="AO9" s="79">
        <v>1</v>
      </c>
      <c r="AP9" s="80">
        <v>1</v>
      </c>
      <c r="AQ9" s="43" t="e">
        <f t="shared" si="4"/>
        <v>#N/A</v>
      </c>
      <c r="AR9" s="43" t="e">
        <f t="shared" si="5"/>
        <v>#N/A</v>
      </c>
      <c r="AS9" s="43" t="e">
        <f t="shared" si="6"/>
        <v>#N/A</v>
      </c>
      <c r="AT9" s="43" t="e">
        <f t="shared" si="7"/>
        <v>#N/A</v>
      </c>
      <c r="AU9" s="81">
        <f t="shared" si="8"/>
        <v>0</v>
      </c>
      <c r="AV9" s="43"/>
      <c r="AW9" s="9">
        <f t="shared" si="9"/>
        <v>7</v>
      </c>
      <c r="AX9" s="82" t="s">
        <v>103</v>
      </c>
      <c r="AY9" s="83">
        <v>5</v>
      </c>
      <c r="AZ9" s="83">
        <v>4</v>
      </c>
      <c r="BA9" s="83">
        <v>3</v>
      </c>
      <c r="BB9" s="83">
        <v>9</v>
      </c>
      <c r="BD9" s="49">
        <v>100000</v>
      </c>
      <c r="BE9" s="49" t="s">
        <v>216</v>
      </c>
      <c r="BF9" s="49">
        <v>20</v>
      </c>
      <c r="BG9" s="49">
        <v>30</v>
      </c>
      <c r="BH9" s="49">
        <v>30</v>
      </c>
      <c r="BI9" s="49">
        <v>20</v>
      </c>
      <c r="BJ9" s="49">
        <v>20</v>
      </c>
      <c r="BK9" s="49">
        <v>4</v>
      </c>
      <c r="BL9" s="49"/>
      <c r="BM9" s="14">
        <v>8</v>
      </c>
      <c r="BN9" s="15" t="s">
        <v>54</v>
      </c>
      <c r="BO9" s="13">
        <v>60000</v>
      </c>
      <c r="BP9" s="13" t="s">
        <v>217</v>
      </c>
      <c r="BQ9" s="13" t="s">
        <v>46</v>
      </c>
      <c r="BR9" s="13"/>
      <c r="BS9" s="16">
        <f t="shared" si="0"/>
        <v>9</v>
      </c>
      <c r="BT9" s="9" t="str">
        <f t="shared" si="1"/>
        <v>*Crazy Igor</v>
      </c>
      <c r="BU9" s="17" t="str">
        <f>HLOOKUP(I$21,BZ$2:CW$16,9,FALSE)</f>
        <v>*Crazy Igor</v>
      </c>
      <c r="BV9" s="13">
        <f t="shared" si="2"/>
        <v>0</v>
      </c>
      <c r="BW9" s="13">
        <f t="shared" si="3"/>
        <v>1</v>
      </c>
      <c r="BX9" s="13"/>
      <c r="BY9" s="14">
        <v>7</v>
      </c>
      <c r="BZ9" s="10" t="s">
        <v>208</v>
      </c>
      <c r="CA9" s="10" t="s">
        <v>218</v>
      </c>
      <c r="CB9" s="10" t="s">
        <v>218</v>
      </c>
      <c r="CC9" s="10" t="s">
        <v>219</v>
      </c>
      <c r="CD9" s="82" t="s">
        <v>209</v>
      </c>
      <c r="CE9" s="10" t="s">
        <v>220</v>
      </c>
      <c r="CF9" s="82" t="s">
        <v>209</v>
      </c>
      <c r="CG9" s="10" t="s">
        <v>143</v>
      </c>
      <c r="CH9" s="10" t="s">
        <v>221</v>
      </c>
      <c r="CI9" s="82" t="s">
        <v>162</v>
      </c>
      <c r="CJ9" s="10" t="s">
        <v>162</v>
      </c>
      <c r="CK9" s="10" t="s">
        <v>222</v>
      </c>
      <c r="CL9" s="10" t="s">
        <v>208</v>
      </c>
      <c r="CM9" s="10" t="s">
        <v>189</v>
      </c>
      <c r="CN9" s="10" t="s">
        <v>162</v>
      </c>
      <c r="CO9" s="10" t="s">
        <v>202</v>
      </c>
      <c r="CP9" s="10" t="s">
        <v>208</v>
      </c>
      <c r="CQ9" s="10" t="s">
        <v>143</v>
      </c>
      <c r="CR9" s="10" t="s">
        <v>223</v>
      </c>
      <c r="CS9" s="10" t="s">
        <v>224</v>
      </c>
      <c r="CT9" s="10" t="s">
        <v>189</v>
      </c>
      <c r="CU9" s="10" t="s">
        <v>225</v>
      </c>
      <c r="CV9" s="10" t="s">
        <v>226</v>
      </c>
      <c r="CW9" s="82" t="s">
        <v>209</v>
      </c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GF9" s="49"/>
    </row>
    <row r="10" spans="1:188" ht="18" customHeight="1" thickBot="1" x14ac:dyDescent="0.3">
      <c r="A10" s="1"/>
      <c r="B10" s="85">
        <v>8</v>
      </c>
      <c r="C10" s="54" t="s">
        <v>728</v>
      </c>
      <c r="D10" s="55" t="s">
        <v>96</v>
      </c>
      <c r="E10" s="56">
        <v>6</v>
      </c>
      <c r="F10" s="57">
        <v>3</v>
      </c>
      <c r="G10" s="58">
        <v>3</v>
      </c>
      <c r="H10" s="59">
        <v>7</v>
      </c>
      <c r="I10" s="60" t="s">
        <v>71</v>
      </c>
      <c r="J10" s="61" t="s">
        <v>410</v>
      </c>
      <c r="K10" s="62" t="s">
        <v>71</v>
      </c>
      <c r="L10" s="86"/>
      <c r="M10" s="86"/>
      <c r="N10" s="87"/>
      <c r="O10" s="88"/>
      <c r="P10" s="89"/>
      <c r="Q10" s="90"/>
      <c r="R10" s="91"/>
      <c r="S10" s="92"/>
      <c r="T10" s="91"/>
      <c r="U10" s="92"/>
      <c r="V10" s="93"/>
      <c r="W10" s="94"/>
      <c r="X10" s="72">
        <v>0</v>
      </c>
      <c r="Y10" s="73">
        <v>40</v>
      </c>
      <c r="Z10" s="74"/>
      <c r="AA10" s="75"/>
      <c r="AB10" s="205" t="s">
        <v>729</v>
      </c>
      <c r="AC10" s="204" t="s">
        <v>71</v>
      </c>
      <c r="AD10" s="76" t="s">
        <v>71</v>
      </c>
      <c r="AE10" s="76" t="s">
        <v>71</v>
      </c>
      <c r="AF10" s="76" t="s">
        <v>71</v>
      </c>
      <c r="AG10" s="76" t="s">
        <v>71</v>
      </c>
      <c r="AH10" s="77"/>
      <c r="AI10" s="78"/>
      <c r="AJ10" s="79">
        <v>1</v>
      </c>
      <c r="AK10" s="79">
        <v>1</v>
      </c>
      <c r="AL10" s="79">
        <v>1</v>
      </c>
      <c r="AM10" s="79">
        <v>1</v>
      </c>
      <c r="AN10" s="79">
        <v>1</v>
      </c>
      <c r="AO10" s="79">
        <v>1</v>
      </c>
      <c r="AP10" s="80">
        <v>1</v>
      </c>
      <c r="AQ10" s="43">
        <f t="shared" si="4"/>
        <v>6</v>
      </c>
      <c r="AR10" s="43">
        <f t="shared" si="5"/>
        <v>3</v>
      </c>
      <c r="AS10" s="43">
        <f t="shared" si="6"/>
        <v>3</v>
      </c>
      <c r="AT10" s="43">
        <f t="shared" si="7"/>
        <v>7</v>
      </c>
      <c r="AU10" s="81">
        <f t="shared" si="8"/>
        <v>40000</v>
      </c>
      <c r="AV10" s="43"/>
      <c r="AW10" s="9">
        <f t="shared" si="9"/>
        <v>8</v>
      </c>
      <c r="AX10" s="82" t="s">
        <v>128</v>
      </c>
      <c r="AY10" s="83">
        <v>5</v>
      </c>
      <c r="AZ10" s="83">
        <v>5</v>
      </c>
      <c r="BA10" s="83">
        <v>2</v>
      </c>
      <c r="BB10" s="83">
        <v>8</v>
      </c>
      <c r="BC10" s="84" t="s">
        <v>227</v>
      </c>
      <c r="BD10" s="49">
        <v>150000</v>
      </c>
      <c r="BE10" s="49" t="s">
        <v>228</v>
      </c>
      <c r="BF10" s="49">
        <v>30</v>
      </c>
      <c r="BG10" s="49">
        <v>30</v>
      </c>
      <c r="BH10" s="49">
        <v>30</v>
      </c>
      <c r="BI10" s="49">
        <v>20</v>
      </c>
      <c r="BJ10" s="49">
        <v>20</v>
      </c>
      <c r="BK10" s="49">
        <v>1</v>
      </c>
      <c r="BL10" s="96"/>
      <c r="BM10" s="14">
        <v>9</v>
      </c>
      <c r="BN10" s="15" t="s">
        <v>55</v>
      </c>
      <c r="BO10" s="13">
        <v>60000</v>
      </c>
      <c r="BP10" s="13" t="s">
        <v>229</v>
      </c>
      <c r="BQ10" s="13" t="s">
        <v>46</v>
      </c>
      <c r="BR10" s="13"/>
      <c r="BS10" s="16">
        <f t="shared" si="0"/>
        <v>10</v>
      </c>
      <c r="BT10" s="9" t="str">
        <f t="shared" si="1"/>
        <v>Thrall journeyman</v>
      </c>
      <c r="BU10" s="17" t="str">
        <f>HLOOKUP(I$21,BZ$2:CW$16,10,FALSE)</f>
        <v>Thrall journeyman</v>
      </c>
      <c r="BV10" s="13">
        <f t="shared" si="2"/>
        <v>0</v>
      </c>
      <c r="BW10" s="13">
        <f t="shared" si="3"/>
        <v>11</v>
      </c>
      <c r="BX10" s="13"/>
      <c r="BY10" s="14">
        <v>8</v>
      </c>
      <c r="BZ10" s="10" t="s">
        <v>221</v>
      </c>
      <c r="CA10" s="10" t="s">
        <v>208</v>
      </c>
      <c r="CB10" s="10" t="s">
        <v>230</v>
      </c>
      <c r="CC10" s="10" t="s">
        <v>170</v>
      </c>
      <c r="CD10" s="82" t="s">
        <v>231</v>
      </c>
      <c r="CE10" s="10" t="s">
        <v>232</v>
      </c>
      <c r="CF10" s="82" t="s">
        <v>231</v>
      </c>
      <c r="CG10" s="10" t="s">
        <v>233</v>
      </c>
      <c r="CH10" s="82" t="s">
        <v>234</v>
      </c>
      <c r="CI10" s="10" t="s">
        <v>208</v>
      </c>
      <c r="CJ10" s="82" t="s">
        <v>135</v>
      </c>
      <c r="CK10" s="10" t="s">
        <v>235</v>
      </c>
      <c r="CL10" s="10" t="s">
        <v>224</v>
      </c>
      <c r="CM10" s="10" t="s">
        <v>149</v>
      </c>
      <c r="CN10" s="82" t="s">
        <v>197</v>
      </c>
      <c r="CO10" s="10" t="s">
        <v>218</v>
      </c>
      <c r="CP10" s="10" t="s">
        <v>221</v>
      </c>
      <c r="CQ10" s="10" t="s">
        <v>170</v>
      </c>
      <c r="CR10" s="82" t="s">
        <v>236</v>
      </c>
      <c r="CS10" s="10" t="s">
        <v>208</v>
      </c>
      <c r="CT10" s="10" t="s">
        <v>211</v>
      </c>
      <c r="CU10" s="10" t="s">
        <v>237</v>
      </c>
      <c r="CV10" s="10" t="s">
        <v>238</v>
      </c>
      <c r="CW10" s="10" t="s">
        <v>162</v>
      </c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GF10" s="96"/>
    </row>
    <row r="11" spans="1:188" ht="18" customHeight="1" thickBot="1" x14ac:dyDescent="0.3">
      <c r="A11" s="1"/>
      <c r="B11" s="53">
        <v>9</v>
      </c>
      <c r="C11" s="54"/>
      <c r="D11" s="55" t="s">
        <v>71</v>
      </c>
      <c r="E11" s="56" t="s">
        <v>71</v>
      </c>
      <c r="F11" s="57" t="s">
        <v>71</v>
      </c>
      <c r="G11" s="58" t="s">
        <v>71</v>
      </c>
      <c r="H11" s="59" t="s">
        <v>71</v>
      </c>
      <c r="I11" s="60" t="s">
        <v>71</v>
      </c>
      <c r="J11" s="61" t="s">
        <v>71</v>
      </c>
      <c r="K11" s="62" t="s">
        <v>71</v>
      </c>
      <c r="L11" s="86"/>
      <c r="M11" s="86"/>
      <c r="N11" s="87"/>
      <c r="O11" s="88"/>
      <c r="P11" s="89"/>
      <c r="Q11" s="90"/>
      <c r="R11" s="91"/>
      <c r="S11" s="92"/>
      <c r="T11" s="91"/>
      <c r="U11" s="92"/>
      <c r="V11" s="93"/>
      <c r="W11" s="94"/>
      <c r="X11" s="72">
        <v>0</v>
      </c>
      <c r="Y11" s="73">
        <v>0</v>
      </c>
      <c r="Z11" s="74"/>
      <c r="AA11" s="75"/>
      <c r="AB11" s="204" t="s">
        <v>71</v>
      </c>
      <c r="AC11" s="204" t="s">
        <v>71</v>
      </c>
      <c r="AD11" s="76" t="s">
        <v>71</v>
      </c>
      <c r="AE11" s="76" t="s">
        <v>71</v>
      </c>
      <c r="AF11" s="76" t="s">
        <v>71</v>
      </c>
      <c r="AG11" s="76" t="s">
        <v>71</v>
      </c>
      <c r="AH11" s="77"/>
      <c r="AI11" s="78"/>
      <c r="AJ11" s="79">
        <v>1</v>
      </c>
      <c r="AK11" s="79">
        <v>1</v>
      </c>
      <c r="AL11" s="79">
        <v>1</v>
      </c>
      <c r="AM11" s="79">
        <v>1</v>
      </c>
      <c r="AN11" s="79">
        <v>1</v>
      </c>
      <c r="AO11" s="79">
        <v>1</v>
      </c>
      <c r="AP11" s="80">
        <v>1</v>
      </c>
      <c r="AQ11" s="43" t="e">
        <f t="shared" si="4"/>
        <v>#N/A</v>
      </c>
      <c r="AR11" s="43" t="e">
        <f t="shared" si="5"/>
        <v>#N/A</v>
      </c>
      <c r="AS11" s="43" t="e">
        <f t="shared" si="6"/>
        <v>#N/A</v>
      </c>
      <c r="AT11" s="43" t="e">
        <f t="shared" si="7"/>
        <v>#N/A</v>
      </c>
      <c r="AU11" s="81">
        <f t="shared" si="8"/>
        <v>0</v>
      </c>
      <c r="AV11" s="43"/>
      <c r="AW11" s="9">
        <f t="shared" si="9"/>
        <v>9</v>
      </c>
      <c r="AX11" s="82" t="s">
        <v>239</v>
      </c>
      <c r="AY11" s="83">
        <v>6</v>
      </c>
      <c r="AZ11" s="83">
        <v>3</v>
      </c>
      <c r="BA11" s="83">
        <v>3</v>
      </c>
      <c r="BB11" s="83">
        <v>8</v>
      </c>
      <c r="BC11" s="84" t="s">
        <v>240</v>
      </c>
      <c r="BD11" s="49">
        <v>60000</v>
      </c>
      <c r="BE11" s="96" t="s">
        <v>241</v>
      </c>
      <c r="BF11" s="96" t="s">
        <v>75</v>
      </c>
      <c r="BG11" s="96" t="s">
        <v>75</v>
      </c>
      <c r="BH11" s="96" t="s">
        <v>75</v>
      </c>
      <c r="BI11" s="96" t="s">
        <v>75</v>
      </c>
      <c r="BJ11" s="96" t="s">
        <v>75</v>
      </c>
      <c r="BK11" s="96">
        <v>11</v>
      </c>
      <c r="BL11" s="49"/>
      <c r="BM11" s="14">
        <v>10</v>
      </c>
      <c r="BN11" s="15" t="s">
        <v>56</v>
      </c>
      <c r="BO11" s="13">
        <v>50000</v>
      </c>
      <c r="BP11" s="13" t="s">
        <v>242</v>
      </c>
      <c r="BQ11" s="13" t="s">
        <v>46</v>
      </c>
      <c r="BR11" s="13"/>
      <c r="BS11" s="16" t="str">
        <f t="shared" si="0"/>
        <v/>
      </c>
      <c r="BT11" s="9" t="str">
        <f t="shared" si="1"/>
        <v/>
      </c>
      <c r="BU11" s="17">
        <f>HLOOKUP(I$21,BZ$2:CW$16,11,FALSE)</f>
        <v>0</v>
      </c>
      <c r="BV11" s="13" t="str">
        <f t="shared" si="2"/>
        <v/>
      </c>
      <c r="BW11" s="13" t="str">
        <f t="shared" si="3"/>
        <v/>
      </c>
      <c r="BX11" s="13"/>
      <c r="BY11" s="14">
        <v>9</v>
      </c>
      <c r="BZ11" s="82" t="s">
        <v>243</v>
      </c>
      <c r="CA11" s="10" t="s">
        <v>213</v>
      </c>
      <c r="CB11" s="82" t="s">
        <v>244</v>
      </c>
      <c r="CC11" s="10" t="s">
        <v>225</v>
      </c>
      <c r="CD11" s="10" t="s">
        <v>208</v>
      </c>
      <c r="CE11" s="82" t="s">
        <v>245</v>
      </c>
      <c r="CF11" s="10" t="s">
        <v>208</v>
      </c>
      <c r="CG11" s="10" t="s">
        <v>182</v>
      </c>
      <c r="CH11" s="82" t="s">
        <v>246</v>
      </c>
      <c r="CI11" s="82" t="s">
        <v>247</v>
      </c>
      <c r="CJ11" s="10" t="s">
        <v>248</v>
      </c>
      <c r="CK11" s="10" t="s">
        <v>249</v>
      </c>
      <c r="CL11" s="10" t="s">
        <v>250</v>
      </c>
      <c r="CM11" s="10" t="s">
        <v>211</v>
      </c>
      <c r="CN11" s="10" t="s">
        <v>245</v>
      </c>
      <c r="CO11" s="82" t="s">
        <v>155</v>
      </c>
      <c r="CP11" s="82" t="s">
        <v>251</v>
      </c>
      <c r="CQ11" s="82" t="s">
        <v>252</v>
      </c>
      <c r="CR11" s="10" t="s">
        <v>208</v>
      </c>
      <c r="CS11" s="10" t="s">
        <v>250</v>
      </c>
      <c r="CT11" s="10" t="s">
        <v>222</v>
      </c>
      <c r="CU11" s="10" t="s">
        <v>208</v>
      </c>
      <c r="CV11" s="82" t="s">
        <v>253</v>
      </c>
      <c r="CW11" s="10" t="s">
        <v>208</v>
      </c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GF11" s="49"/>
    </row>
    <row r="12" spans="1:188" ht="18" customHeight="1" thickBot="1" x14ac:dyDescent="0.3">
      <c r="A12" s="1"/>
      <c r="B12" s="85">
        <v>10</v>
      </c>
      <c r="C12" s="54" t="s">
        <v>730</v>
      </c>
      <c r="D12" s="55" t="s">
        <v>96</v>
      </c>
      <c r="E12" s="56">
        <v>6</v>
      </c>
      <c r="F12" s="57">
        <v>3</v>
      </c>
      <c r="G12" s="58">
        <v>3</v>
      </c>
      <c r="H12" s="59">
        <v>7</v>
      </c>
      <c r="I12" s="60" t="s">
        <v>71</v>
      </c>
      <c r="J12" s="61" t="s">
        <v>480</v>
      </c>
      <c r="K12" s="62" t="s">
        <v>71</v>
      </c>
      <c r="L12" s="86"/>
      <c r="M12" s="86"/>
      <c r="N12" s="87"/>
      <c r="O12" s="88"/>
      <c r="P12" s="89"/>
      <c r="Q12" s="90"/>
      <c r="R12" s="91"/>
      <c r="S12" s="92"/>
      <c r="T12" s="91"/>
      <c r="U12" s="92"/>
      <c r="V12" s="93"/>
      <c r="W12" s="94"/>
      <c r="X12" s="72">
        <v>0</v>
      </c>
      <c r="Y12" s="73">
        <v>40</v>
      </c>
      <c r="Z12" s="74"/>
      <c r="AA12" s="75"/>
      <c r="AB12" s="204"/>
      <c r="AC12" s="205" t="s">
        <v>731</v>
      </c>
      <c r="AD12" s="76" t="s">
        <v>71</v>
      </c>
      <c r="AE12" s="76" t="s">
        <v>71</v>
      </c>
      <c r="AF12" s="76" t="s">
        <v>71</v>
      </c>
      <c r="AG12" s="76" t="s">
        <v>71</v>
      </c>
      <c r="AH12" s="77"/>
      <c r="AI12" s="78"/>
      <c r="AJ12" s="79">
        <v>1</v>
      </c>
      <c r="AK12" s="79">
        <v>1</v>
      </c>
      <c r="AL12" s="79">
        <v>1</v>
      </c>
      <c r="AM12" s="79">
        <v>1</v>
      </c>
      <c r="AN12" s="79">
        <v>1</v>
      </c>
      <c r="AO12" s="79">
        <v>1</v>
      </c>
      <c r="AP12" s="80">
        <v>1</v>
      </c>
      <c r="AQ12" s="43">
        <f t="shared" si="4"/>
        <v>6</v>
      </c>
      <c r="AR12" s="43">
        <f t="shared" si="5"/>
        <v>3</v>
      </c>
      <c r="AS12" s="43">
        <f t="shared" si="6"/>
        <v>3</v>
      </c>
      <c r="AT12" s="43">
        <f t="shared" si="7"/>
        <v>7</v>
      </c>
      <c r="AU12" s="81">
        <f t="shared" si="8"/>
        <v>40000</v>
      </c>
      <c r="AV12" s="43"/>
      <c r="AW12" s="9">
        <f t="shared" si="9"/>
        <v>10</v>
      </c>
      <c r="AX12" s="82" t="s">
        <v>78</v>
      </c>
      <c r="AY12" s="83">
        <v>6</v>
      </c>
      <c r="AZ12" s="83">
        <v>3</v>
      </c>
      <c r="BA12" s="83">
        <v>3</v>
      </c>
      <c r="BB12" s="83">
        <v>7</v>
      </c>
      <c r="BD12" s="49">
        <v>40000</v>
      </c>
      <c r="BE12" s="49" t="s">
        <v>254</v>
      </c>
      <c r="BF12" s="49">
        <v>20</v>
      </c>
      <c r="BG12" s="49">
        <v>30</v>
      </c>
      <c r="BH12" s="49">
        <v>30</v>
      </c>
      <c r="BI12" s="49">
        <v>30</v>
      </c>
      <c r="BJ12" s="49" t="s">
        <v>75</v>
      </c>
      <c r="BK12" s="49">
        <v>16</v>
      </c>
      <c r="BL12" s="49"/>
      <c r="BM12" s="14">
        <v>11</v>
      </c>
      <c r="BN12" s="15" t="s">
        <v>57</v>
      </c>
      <c r="BO12" s="13">
        <v>50000</v>
      </c>
      <c r="BP12" s="13" t="s">
        <v>255</v>
      </c>
      <c r="BQ12" s="13" t="s">
        <v>46</v>
      </c>
      <c r="BR12" s="13"/>
      <c r="BS12" s="16" t="str">
        <f t="shared" si="0"/>
        <v/>
      </c>
      <c r="BT12" s="9" t="str">
        <f t="shared" si="1"/>
        <v/>
      </c>
      <c r="BU12" s="17">
        <f>HLOOKUP(I$21,BZ$2:CW$16,12,FALSE)</f>
        <v>0</v>
      </c>
      <c r="BV12" s="13" t="str">
        <f t="shared" si="2"/>
        <v/>
      </c>
      <c r="BW12" s="13" t="str">
        <f t="shared" si="3"/>
        <v/>
      </c>
      <c r="BX12" s="13"/>
      <c r="BY12" s="14">
        <v>10</v>
      </c>
      <c r="BZ12" s="82" t="s">
        <v>234</v>
      </c>
      <c r="CA12" s="82" t="s">
        <v>256</v>
      </c>
      <c r="CB12" s="10" t="s">
        <v>208</v>
      </c>
      <c r="CC12" s="44" t="s">
        <v>257</v>
      </c>
      <c r="CD12" s="44" t="s">
        <v>249</v>
      </c>
      <c r="CE12" s="10" t="s">
        <v>258</v>
      </c>
      <c r="CF12" s="82" t="s">
        <v>247</v>
      </c>
      <c r="CG12" s="10" t="s">
        <v>170</v>
      </c>
      <c r="CH12" s="10"/>
      <c r="CI12" s="44" t="s">
        <v>259</v>
      </c>
      <c r="CJ12" s="82" t="s">
        <v>197</v>
      </c>
      <c r="CK12" s="10" t="s">
        <v>260</v>
      </c>
      <c r="CL12" s="82" t="s">
        <v>261</v>
      </c>
      <c r="CM12" s="10" t="s">
        <v>222</v>
      </c>
      <c r="CN12" s="10" t="s">
        <v>262</v>
      </c>
      <c r="CO12" s="10" t="s">
        <v>208</v>
      </c>
      <c r="CP12" s="44"/>
      <c r="CQ12" s="10" t="s">
        <v>263</v>
      </c>
      <c r="CR12" s="10" t="s">
        <v>225</v>
      </c>
      <c r="CS12" s="82" t="s">
        <v>166</v>
      </c>
      <c r="CT12" s="10" t="s">
        <v>226</v>
      </c>
      <c r="CU12" s="82" t="s">
        <v>182</v>
      </c>
      <c r="CV12" s="10"/>
      <c r="CW12" s="82" t="s">
        <v>247</v>
      </c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GF12" s="49"/>
    </row>
    <row r="13" spans="1:188" ht="18" customHeight="1" thickBot="1" x14ac:dyDescent="0.3">
      <c r="A13" s="1"/>
      <c r="B13" s="53">
        <v>11</v>
      </c>
      <c r="C13" s="54" t="s">
        <v>732</v>
      </c>
      <c r="D13" s="55" t="s">
        <v>69</v>
      </c>
      <c r="E13" s="56">
        <v>6</v>
      </c>
      <c r="F13" s="57">
        <v>4</v>
      </c>
      <c r="G13" s="58">
        <v>4</v>
      </c>
      <c r="H13" s="59">
        <v>8</v>
      </c>
      <c r="I13" s="60" t="s">
        <v>733</v>
      </c>
      <c r="J13" s="61" t="s">
        <v>396</v>
      </c>
      <c r="K13" s="62" t="s">
        <v>71</v>
      </c>
      <c r="L13" s="86"/>
      <c r="M13" s="86"/>
      <c r="N13" s="87"/>
      <c r="O13" s="88"/>
      <c r="P13" s="89"/>
      <c r="Q13" s="90"/>
      <c r="R13" s="91"/>
      <c r="S13" s="92"/>
      <c r="T13" s="91"/>
      <c r="U13" s="92"/>
      <c r="V13" s="93"/>
      <c r="W13" s="94"/>
      <c r="X13" s="72">
        <v>0</v>
      </c>
      <c r="Y13" s="73">
        <v>110</v>
      </c>
      <c r="Z13" s="74"/>
      <c r="AA13" s="75"/>
      <c r="AB13" s="205" t="s">
        <v>734</v>
      </c>
      <c r="AC13" s="204" t="s">
        <v>71</v>
      </c>
      <c r="AD13" s="76" t="s">
        <v>71</v>
      </c>
      <c r="AE13" s="76" t="s">
        <v>71</v>
      </c>
      <c r="AF13" s="76" t="s">
        <v>71</v>
      </c>
      <c r="AG13" s="76" t="s">
        <v>71</v>
      </c>
      <c r="AH13" s="77"/>
      <c r="AI13" s="78"/>
      <c r="AJ13" s="79">
        <v>1</v>
      </c>
      <c r="AK13" s="79">
        <v>1</v>
      </c>
      <c r="AL13" s="79">
        <v>1</v>
      </c>
      <c r="AM13" s="79">
        <v>1</v>
      </c>
      <c r="AN13" s="79">
        <v>1</v>
      </c>
      <c r="AO13" s="79">
        <v>1</v>
      </c>
      <c r="AP13" s="80">
        <v>1</v>
      </c>
      <c r="AQ13" s="43">
        <f t="shared" si="4"/>
        <v>6</v>
      </c>
      <c r="AR13" s="43">
        <f t="shared" si="5"/>
        <v>4</v>
      </c>
      <c r="AS13" s="43">
        <f t="shared" si="6"/>
        <v>4</v>
      </c>
      <c r="AT13" s="43">
        <f t="shared" si="7"/>
        <v>8</v>
      </c>
      <c r="AU13" s="81">
        <f t="shared" si="8"/>
        <v>110000</v>
      </c>
      <c r="AV13" s="43"/>
      <c r="AW13" s="9">
        <f t="shared" si="9"/>
        <v>11</v>
      </c>
      <c r="AX13" s="82" t="s">
        <v>104</v>
      </c>
      <c r="AY13" s="83">
        <v>4</v>
      </c>
      <c r="AZ13" s="83">
        <v>3</v>
      </c>
      <c r="BA13" s="83">
        <v>2</v>
      </c>
      <c r="BB13" s="83">
        <v>9</v>
      </c>
      <c r="BC13" s="84" t="s">
        <v>264</v>
      </c>
      <c r="BD13" s="49">
        <v>70000</v>
      </c>
      <c r="BE13" s="49" t="s">
        <v>265</v>
      </c>
      <c r="BF13" s="49">
        <v>20</v>
      </c>
      <c r="BG13" s="49">
        <v>30</v>
      </c>
      <c r="BH13" s="49">
        <v>30</v>
      </c>
      <c r="BI13" s="49">
        <v>20</v>
      </c>
      <c r="BJ13" s="49">
        <v>30</v>
      </c>
      <c r="BK13" s="49">
        <v>6</v>
      </c>
      <c r="BL13" s="49"/>
      <c r="BM13" s="14">
        <v>12</v>
      </c>
      <c r="BN13" s="15" t="s">
        <v>58</v>
      </c>
      <c r="BO13" s="13">
        <v>70000</v>
      </c>
      <c r="BP13" s="13" t="s">
        <v>266</v>
      </c>
      <c r="BQ13" s="13" t="s">
        <v>267</v>
      </c>
      <c r="BR13" s="13"/>
      <c r="BS13" s="16" t="str">
        <f>IF(BT13="","",BS12+1)</f>
        <v/>
      </c>
      <c r="BT13" s="9" t="str">
        <f t="shared" si="1"/>
        <v/>
      </c>
      <c r="BU13" s="17">
        <f>HLOOKUP(I$21,BZ$2:CW$16,13,FALSE)</f>
        <v>0</v>
      </c>
      <c r="BV13" s="13" t="str">
        <f t="shared" si="2"/>
        <v/>
      </c>
      <c r="BW13" s="13" t="str">
        <f t="shared" si="3"/>
        <v/>
      </c>
      <c r="BX13" s="13"/>
      <c r="BY13" s="14">
        <v>11</v>
      </c>
      <c r="BZ13" s="82" t="s">
        <v>268</v>
      </c>
      <c r="CB13" s="82" t="s">
        <v>269</v>
      </c>
      <c r="CC13" s="10" t="s">
        <v>208</v>
      </c>
      <c r="CD13" s="82" t="s">
        <v>243</v>
      </c>
      <c r="CE13" s="10" t="s">
        <v>208</v>
      </c>
      <c r="CF13" s="82" t="s">
        <v>270</v>
      </c>
      <c r="CG13" s="10" t="s">
        <v>271</v>
      </c>
      <c r="CH13" s="10"/>
      <c r="CI13" s="82" t="s">
        <v>272</v>
      </c>
      <c r="CJ13" s="10" t="s">
        <v>208</v>
      </c>
      <c r="CK13" s="82" t="s">
        <v>273</v>
      </c>
      <c r="CL13" s="10"/>
      <c r="CM13" s="10" t="s">
        <v>226</v>
      </c>
      <c r="CN13" s="10" t="s">
        <v>175</v>
      </c>
      <c r="CO13" s="82" t="s">
        <v>274</v>
      </c>
      <c r="CP13" s="82"/>
      <c r="CQ13" s="10" t="s">
        <v>271</v>
      </c>
      <c r="CR13" s="10" t="s">
        <v>237</v>
      </c>
      <c r="CS13" s="10" t="s">
        <v>275</v>
      </c>
      <c r="CT13" s="10" t="s">
        <v>260</v>
      </c>
      <c r="CU13" s="82" t="s">
        <v>236</v>
      </c>
      <c r="CV13" s="10"/>
      <c r="CW13" s="82" t="s">
        <v>234</v>
      </c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GF13" s="49"/>
    </row>
    <row r="14" spans="1:188" ht="18" customHeight="1" thickBot="1" x14ac:dyDescent="0.3">
      <c r="A14" s="1"/>
      <c r="B14" s="85">
        <v>12</v>
      </c>
      <c r="C14" s="54"/>
      <c r="D14" s="55" t="s">
        <v>71</v>
      </c>
      <c r="E14" s="56" t="s">
        <v>71</v>
      </c>
      <c r="F14" s="57" t="s">
        <v>71</v>
      </c>
      <c r="G14" s="58" t="s">
        <v>71</v>
      </c>
      <c r="H14" s="59" t="s">
        <v>71</v>
      </c>
      <c r="I14" s="60" t="s">
        <v>71</v>
      </c>
      <c r="J14" s="61" t="s">
        <v>71</v>
      </c>
      <c r="K14" s="62" t="s">
        <v>71</v>
      </c>
      <c r="L14" s="86"/>
      <c r="M14" s="86"/>
      <c r="N14" s="87"/>
      <c r="O14" s="88"/>
      <c r="P14" s="89"/>
      <c r="Q14" s="90"/>
      <c r="R14" s="91"/>
      <c r="S14" s="92"/>
      <c r="T14" s="91"/>
      <c r="U14" s="92"/>
      <c r="V14" s="93"/>
      <c r="W14" s="94"/>
      <c r="X14" s="72">
        <v>0</v>
      </c>
      <c r="Y14" s="73">
        <v>0</v>
      </c>
      <c r="Z14" s="74"/>
      <c r="AA14" s="75"/>
      <c r="AB14" s="204" t="s">
        <v>71</v>
      </c>
      <c r="AC14" s="204" t="s">
        <v>71</v>
      </c>
      <c r="AD14" s="76" t="s">
        <v>71</v>
      </c>
      <c r="AE14" s="76" t="s">
        <v>71</v>
      </c>
      <c r="AF14" s="76" t="s">
        <v>71</v>
      </c>
      <c r="AG14" s="76" t="s">
        <v>71</v>
      </c>
      <c r="AH14" s="77"/>
      <c r="AI14" s="78"/>
      <c r="AJ14" s="79">
        <v>1</v>
      </c>
      <c r="AK14" s="79">
        <v>1</v>
      </c>
      <c r="AL14" s="79">
        <v>1</v>
      </c>
      <c r="AM14" s="79">
        <v>1</v>
      </c>
      <c r="AN14" s="79">
        <v>1</v>
      </c>
      <c r="AO14" s="79">
        <v>1</v>
      </c>
      <c r="AP14" s="80">
        <v>1</v>
      </c>
      <c r="AQ14" s="43" t="e">
        <f t="shared" si="4"/>
        <v>#N/A</v>
      </c>
      <c r="AR14" s="43" t="e">
        <f t="shared" si="5"/>
        <v>#N/A</v>
      </c>
      <c r="AS14" s="43" t="e">
        <f t="shared" si="6"/>
        <v>#N/A</v>
      </c>
      <c r="AT14" s="43" t="e">
        <f t="shared" si="7"/>
        <v>#N/A</v>
      </c>
      <c r="AU14" s="81">
        <f t="shared" si="8"/>
        <v>0</v>
      </c>
      <c r="AV14" s="43"/>
      <c r="AW14" s="9">
        <f t="shared" si="9"/>
        <v>12</v>
      </c>
      <c r="AX14" s="82" t="s">
        <v>129</v>
      </c>
      <c r="AY14" s="83">
        <v>6</v>
      </c>
      <c r="AZ14" s="83">
        <v>4</v>
      </c>
      <c r="BA14" s="83">
        <v>2</v>
      </c>
      <c r="BB14" s="83">
        <v>9</v>
      </c>
      <c r="BC14" s="84" t="s">
        <v>276</v>
      </c>
      <c r="BD14" s="49">
        <v>130000</v>
      </c>
      <c r="BE14" s="49" t="s">
        <v>277</v>
      </c>
      <c r="BF14" s="49">
        <v>20</v>
      </c>
      <c r="BG14" s="49">
        <v>30</v>
      </c>
      <c r="BH14" s="49">
        <v>30</v>
      </c>
      <c r="BI14" s="49">
        <v>20</v>
      </c>
      <c r="BJ14" s="49" t="s">
        <v>75</v>
      </c>
      <c r="BK14" s="49">
        <v>2</v>
      </c>
      <c r="BL14" s="49"/>
      <c r="BM14" s="14">
        <v>13</v>
      </c>
      <c r="BN14" s="15" t="s">
        <v>59</v>
      </c>
      <c r="BO14" s="13">
        <v>60000</v>
      </c>
      <c r="BP14" s="13" t="s">
        <v>278</v>
      </c>
      <c r="BQ14" s="13" t="s">
        <v>46</v>
      </c>
      <c r="BR14" s="13"/>
      <c r="BS14" s="14" t="str">
        <f>IF(BT14="","",BS13+1)</f>
        <v/>
      </c>
      <c r="BT14" s="9" t="str">
        <f t="shared" si="1"/>
        <v/>
      </c>
      <c r="BU14" s="17">
        <f>HLOOKUP(I$21,BZ$2:CW$16,14,FALSE)</f>
        <v>0</v>
      </c>
      <c r="BV14" s="13" t="str">
        <f t="shared" si="2"/>
        <v/>
      </c>
      <c r="BW14" s="13" t="str">
        <f t="shared" si="3"/>
        <v/>
      </c>
      <c r="BX14" s="13"/>
      <c r="BY14" s="14">
        <v>12</v>
      </c>
      <c r="BZ14" s="10"/>
      <c r="CA14" s="10"/>
      <c r="CB14" s="10"/>
      <c r="CC14" s="82" t="s">
        <v>252</v>
      </c>
      <c r="CD14" s="82" t="s">
        <v>279</v>
      </c>
      <c r="CE14" s="82" t="s">
        <v>280</v>
      </c>
      <c r="CF14" s="10"/>
      <c r="CG14" s="10" t="s">
        <v>208</v>
      </c>
      <c r="CH14" s="10"/>
      <c r="CI14" s="10"/>
      <c r="CJ14" s="82" t="s">
        <v>281</v>
      </c>
      <c r="CK14" s="10"/>
      <c r="CL14" s="10"/>
      <c r="CM14" s="82" t="s">
        <v>282</v>
      </c>
      <c r="CN14" s="10" t="s">
        <v>208</v>
      </c>
      <c r="CO14" s="44"/>
      <c r="CP14" s="82"/>
      <c r="CQ14" s="10" t="s">
        <v>208</v>
      </c>
      <c r="CR14" s="82" t="s">
        <v>283</v>
      </c>
      <c r="CS14" s="10"/>
      <c r="CT14" s="82" t="s">
        <v>284</v>
      </c>
      <c r="CU14" s="10" t="s">
        <v>285</v>
      </c>
      <c r="CV14" s="10"/>
      <c r="CW14" s="82" t="s">
        <v>286</v>
      </c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GF14" s="49"/>
    </row>
    <row r="15" spans="1:188" ht="18" customHeight="1" thickBot="1" x14ac:dyDescent="0.3">
      <c r="A15" s="1"/>
      <c r="B15" s="53">
        <v>13</v>
      </c>
      <c r="C15" s="54" t="s">
        <v>735</v>
      </c>
      <c r="D15" s="55" t="s">
        <v>69</v>
      </c>
      <c r="E15" s="56">
        <v>6</v>
      </c>
      <c r="F15" s="57">
        <v>4</v>
      </c>
      <c r="G15" s="58">
        <v>4</v>
      </c>
      <c r="H15" s="59">
        <v>8</v>
      </c>
      <c r="I15" s="60" t="s">
        <v>733</v>
      </c>
      <c r="J15" s="61" t="s">
        <v>311</v>
      </c>
      <c r="K15" s="62" t="s">
        <v>71</v>
      </c>
      <c r="L15" s="86"/>
      <c r="M15" s="86"/>
      <c r="N15" s="87"/>
      <c r="O15" s="88"/>
      <c r="P15" s="89"/>
      <c r="Q15" s="90"/>
      <c r="R15" s="91"/>
      <c r="S15" s="92"/>
      <c r="T15" s="91"/>
      <c r="U15" s="92"/>
      <c r="V15" s="93"/>
      <c r="W15" s="94"/>
      <c r="X15" s="72">
        <v>0</v>
      </c>
      <c r="Y15" s="73">
        <v>110</v>
      </c>
      <c r="Z15" s="74"/>
      <c r="AA15" s="75"/>
      <c r="AB15" s="205" t="s">
        <v>736</v>
      </c>
      <c r="AC15" s="204" t="s">
        <v>71</v>
      </c>
      <c r="AD15" s="76" t="s">
        <v>71</v>
      </c>
      <c r="AE15" s="76" t="s">
        <v>71</v>
      </c>
      <c r="AF15" s="76" t="s">
        <v>71</v>
      </c>
      <c r="AG15" s="76" t="s">
        <v>71</v>
      </c>
      <c r="AH15" s="77"/>
      <c r="AI15" s="78"/>
      <c r="AJ15" s="79">
        <v>1</v>
      </c>
      <c r="AK15" s="79">
        <v>1</v>
      </c>
      <c r="AL15" s="79">
        <v>1</v>
      </c>
      <c r="AM15" s="79">
        <v>1</v>
      </c>
      <c r="AN15" s="79">
        <v>1</v>
      </c>
      <c r="AO15" s="79">
        <v>1</v>
      </c>
      <c r="AP15" s="80">
        <v>1</v>
      </c>
      <c r="AQ15" s="43">
        <f t="shared" si="4"/>
        <v>6</v>
      </c>
      <c r="AR15" s="43">
        <f t="shared" si="5"/>
        <v>4</v>
      </c>
      <c r="AS15" s="43">
        <f t="shared" si="6"/>
        <v>4</v>
      </c>
      <c r="AT15" s="43">
        <f t="shared" si="7"/>
        <v>8</v>
      </c>
      <c r="AU15" s="81">
        <f t="shared" si="8"/>
        <v>110000</v>
      </c>
      <c r="AV15" s="43"/>
      <c r="AW15" s="9">
        <f t="shared" si="9"/>
        <v>13</v>
      </c>
      <c r="AX15" s="82" t="s">
        <v>156</v>
      </c>
      <c r="AY15" s="83">
        <v>5</v>
      </c>
      <c r="AZ15" s="83">
        <v>5</v>
      </c>
      <c r="BA15" s="83">
        <v>2</v>
      </c>
      <c r="BB15" s="83">
        <v>8</v>
      </c>
      <c r="BC15" s="84" t="s">
        <v>227</v>
      </c>
      <c r="BD15" s="49">
        <v>150000</v>
      </c>
      <c r="BE15" s="96" t="s">
        <v>287</v>
      </c>
      <c r="BF15" s="96">
        <v>30</v>
      </c>
      <c r="BG15" s="96">
        <v>30</v>
      </c>
      <c r="BH15" s="96">
        <v>30</v>
      </c>
      <c r="BI15" s="96">
        <v>20</v>
      </c>
      <c r="BJ15" s="96">
        <v>30</v>
      </c>
      <c r="BK15" s="49">
        <v>1</v>
      </c>
      <c r="BL15" s="96"/>
      <c r="BM15" s="14">
        <v>14</v>
      </c>
      <c r="BN15" s="15" t="s">
        <v>60</v>
      </c>
      <c r="BO15" s="13">
        <v>70000</v>
      </c>
      <c r="BP15" s="13" t="s">
        <v>288</v>
      </c>
      <c r="BQ15" s="13" t="s">
        <v>267</v>
      </c>
      <c r="BR15" s="13"/>
      <c r="BS15" s="14" t="str">
        <f>IF(BT15="","",BS14+1)</f>
        <v/>
      </c>
      <c r="BT15" s="9" t="str">
        <f t="shared" si="1"/>
        <v/>
      </c>
      <c r="BU15" s="17">
        <f>HLOOKUP(I$21,BZ$2:CW$16,15,FALSE)</f>
        <v>0</v>
      </c>
      <c r="BV15" s="13" t="str">
        <f>IF(BU15=0,"",COUNTIF($D$3:$D$18,BU15))</f>
        <v/>
      </c>
      <c r="BW15" s="13" t="str">
        <f t="shared" si="3"/>
        <v/>
      </c>
      <c r="BX15" s="13"/>
      <c r="BY15" s="14">
        <v>13</v>
      </c>
      <c r="BZ15" s="10"/>
      <c r="CA15" s="10"/>
      <c r="CB15" s="10"/>
      <c r="CC15" s="10" t="s">
        <v>289</v>
      </c>
      <c r="CD15" s="82"/>
      <c r="CE15" s="10"/>
      <c r="CF15" s="10"/>
      <c r="CG15" s="82" t="s">
        <v>290</v>
      </c>
      <c r="CH15" s="44"/>
      <c r="CI15" s="10"/>
      <c r="CJ15" s="10"/>
      <c r="CK15" s="10"/>
      <c r="CL15" s="10"/>
      <c r="CM15" s="44"/>
      <c r="CN15" s="82" t="s">
        <v>291</v>
      </c>
      <c r="CO15" s="10"/>
      <c r="CP15" s="82"/>
      <c r="CQ15" s="82" t="s">
        <v>292</v>
      </c>
      <c r="CR15" s="10"/>
      <c r="CS15" s="10"/>
      <c r="CT15" s="82" t="s">
        <v>293</v>
      </c>
      <c r="CU15" s="10"/>
      <c r="CV15" s="10"/>
      <c r="CW15" s="44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GF15" s="96"/>
    </row>
    <row r="16" spans="1:188" ht="18" customHeight="1" thickBot="1" x14ac:dyDescent="0.3">
      <c r="A16" s="1"/>
      <c r="B16" s="85">
        <v>14</v>
      </c>
      <c r="C16" s="54" t="s">
        <v>737</v>
      </c>
      <c r="D16" s="55" t="s">
        <v>738</v>
      </c>
      <c r="E16" s="56">
        <v>8</v>
      </c>
      <c r="F16" s="57">
        <v>4</v>
      </c>
      <c r="G16" s="58">
        <v>3</v>
      </c>
      <c r="H16" s="59">
        <v>8</v>
      </c>
      <c r="I16" s="60" t="s">
        <v>739</v>
      </c>
      <c r="J16" s="61" t="s">
        <v>71</v>
      </c>
      <c r="K16" s="62" t="s">
        <v>71</v>
      </c>
      <c r="L16" s="86"/>
      <c r="M16" s="86"/>
      <c r="N16" s="87"/>
      <c r="O16" s="88"/>
      <c r="P16" s="89"/>
      <c r="Q16" s="90"/>
      <c r="R16" s="91"/>
      <c r="S16" s="92"/>
      <c r="T16" s="91"/>
      <c r="U16" s="92"/>
      <c r="V16" s="93"/>
      <c r="W16" s="94"/>
      <c r="X16" s="72">
        <v>0</v>
      </c>
      <c r="Y16" s="73">
        <v>240</v>
      </c>
      <c r="Z16" s="74"/>
      <c r="AA16" s="75"/>
      <c r="AB16" s="204" t="s">
        <v>71</v>
      </c>
      <c r="AC16" s="204" t="s">
        <v>71</v>
      </c>
      <c r="AD16" s="76" t="s">
        <v>71</v>
      </c>
      <c r="AE16" s="76" t="s">
        <v>71</v>
      </c>
      <c r="AF16" s="76" t="s">
        <v>71</v>
      </c>
      <c r="AG16" s="76" t="s">
        <v>71</v>
      </c>
      <c r="AH16" s="77"/>
      <c r="AI16" s="78"/>
      <c r="AJ16" s="79">
        <v>1</v>
      </c>
      <c r="AK16" s="79">
        <v>1</v>
      </c>
      <c r="AL16" s="79">
        <v>1</v>
      </c>
      <c r="AM16" s="79">
        <v>1</v>
      </c>
      <c r="AN16" s="79">
        <v>1</v>
      </c>
      <c r="AO16" s="79">
        <v>1</v>
      </c>
      <c r="AP16" s="80">
        <v>1</v>
      </c>
      <c r="AQ16" s="43" t="e">
        <f t="shared" si="4"/>
        <v>#N/A</v>
      </c>
      <c r="AR16" s="43" t="e">
        <f t="shared" si="5"/>
        <v>#N/A</v>
      </c>
      <c r="AS16" s="43" t="e">
        <f t="shared" si="6"/>
        <v>#N/A</v>
      </c>
      <c r="AT16" s="43" t="e">
        <f t="shared" si="7"/>
        <v>#N/A</v>
      </c>
      <c r="AU16" s="81" t="e">
        <f t="shared" si="8"/>
        <v>#N/A</v>
      </c>
      <c r="AV16" s="43"/>
      <c r="AW16" s="9">
        <f t="shared" si="9"/>
        <v>14</v>
      </c>
      <c r="AX16" s="82" t="s">
        <v>294</v>
      </c>
      <c r="AY16" s="83">
        <v>6</v>
      </c>
      <c r="AZ16" s="83">
        <v>3</v>
      </c>
      <c r="BA16" s="83">
        <v>3</v>
      </c>
      <c r="BB16" s="83">
        <v>7</v>
      </c>
      <c r="BC16" s="84" t="s">
        <v>295</v>
      </c>
      <c r="BD16" s="49">
        <v>40000</v>
      </c>
      <c r="BE16" s="96" t="s">
        <v>296</v>
      </c>
      <c r="BF16" s="96" t="s">
        <v>75</v>
      </c>
      <c r="BG16" s="96" t="s">
        <v>75</v>
      </c>
      <c r="BH16" s="96" t="s">
        <v>75</v>
      </c>
      <c r="BI16" s="96" t="s">
        <v>75</v>
      </c>
      <c r="BJ16" s="96" t="s">
        <v>75</v>
      </c>
      <c r="BK16" s="96">
        <v>11</v>
      </c>
      <c r="BL16" s="13"/>
      <c r="BM16" s="14">
        <v>15</v>
      </c>
      <c r="BN16" s="95" t="s">
        <v>61</v>
      </c>
      <c r="BO16" s="49">
        <v>60000</v>
      </c>
      <c r="BP16" s="49" t="s">
        <v>297</v>
      </c>
      <c r="BQ16" s="13" t="s">
        <v>46</v>
      </c>
      <c r="BR16" s="13"/>
      <c r="BS16" s="14" t="e">
        <f>IF(BT16="","",BS15+1)</f>
        <v>#REF!</v>
      </c>
      <c r="BT16" s="9" t="e">
        <f t="shared" si="1"/>
        <v>#REF!</v>
      </c>
      <c r="BU16" s="17" t="e">
        <f>HLOOKUP(I$21,BZ$2:CW$16,16,FALSE)</f>
        <v>#REF!</v>
      </c>
      <c r="BV16" s="13" t="e">
        <f>IF(BU16=0,"",COUNTIF($D$3:$D$18,BU16))</f>
        <v>#REF!</v>
      </c>
      <c r="BW16" s="13" t="e">
        <f t="shared" si="3"/>
        <v>#REF!</v>
      </c>
      <c r="BX16" s="13"/>
      <c r="BY16" s="14">
        <v>14</v>
      </c>
      <c r="BZ16" s="10"/>
      <c r="CA16" s="10"/>
      <c r="CB16" s="10"/>
      <c r="CC16" s="10" t="s">
        <v>298</v>
      </c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44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GF16" s="13"/>
    </row>
    <row r="17" spans="1:188" ht="18" customHeight="1" thickBot="1" x14ac:dyDescent="0.3">
      <c r="A17" s="1"/>
      <c r="B17" s="53">
        <v>15</v>
      </c>
      <c r="C17" s="54" t="s">
        <v>740</v>
      </c>
      <c r="D17" s="55" t="s">
        <v>69</v>
      </c>
      <c r="E17" s="56">
        <v>6</v>
      </c>
      <c r="F17" s="57">
        <v>4</v>
      </c>
      <c r="G17" s="58">
        <v>4</v>
      </c>
      <c r="H17" s="59">
        <v>8</v>
      </c>
      <c r="I17" s="60" t="s">
        <v>733</v>
      </c>
      <c r="J17" s="61" t="s">
        <v>311</v>
      </c>
      <c r="K17" s="62" t="s">
        <v>71</v>
      </c>
      <c r="L17" s="86"/>
      <c r="M17" s="86"/>
      <c r="N17" s="87"/>
      <c r="O17" s="88"/>
      <c r="P17" s="89"/>
      <c r="Q17" s="90"/>
      <c r="R17" s="91"/>
      <c r="S17" s="92"/>
      <c r="T17" s="91"/>
      <c r="U17" s="92"/>
      <c r="V17" s="93"/>
      <c r="W17" s="94"/>
      <c r="X17" s="72">
        <v>0</v>
      </c>
      <c r="Y17" s="73">
        <v>110</v>
      </c>
      <c r="Z17" s="74"/>
      <c r="AA17" s="75"/>
      <c r="AB17" s="205" t="s">
        <v>736</v>
      </c>
      <c r="AC17" s="204" t="s">
        <v>71</v>
      </c>
      <c r="AD17" s="76" t="s">
        <v>71</v>
      </c>
      <c r="AE17" s="76" t="s">
        <v>71</v>
      </c>
      <c r="AF17" s="76" t="s">
        <v>71</v>
      </c>
      <c r="AG17" s="76" t="s">
        <v>71</v>
      </c>
      <c r="AH17" s="77"/>
      <c r="AI17" s="78"/>
      <c r="AJ17" s="79">
        <v>1</v>
      </c>
      <c r="AK17" s="79">
        <v>1</v>
      </c>
      <c r="AL17" s="79">
        <v>1</v>
      </c>
      <c r="AM17" s="79">
        <v>1</v>
      </c>
      <c r="AN17" s="79">
        <v>1</v>
      </c>
      <c r="AO17" s="79">
        <v>1</v>
      </c>
      <c r="AP17" s="80">
        <v>1</v>
      </c>
      <c r="AQ17" s="43">
        <f t="shared" si="4"/>
        <v>6</v>
      </c>
      <c r="AR17" s="43">
        <f t="shared" si="5"/>
        <v>4</v>
      </c>
      <c r="AS17" s="43">
        <f t="shared" si="6"/>
        <v>4</v>
      </c>
      <c r="AT17" s="43">
        <f t="shared" si="7"/>
        <v>8</v>
      </c>
      <c r="AU17" s="81">
        <f t="shared" si="8"/>
        <v>110000</v>
      </c>
      <c r="AV17" s="43"/>
      <c r="AW17" s="9">
        <f t="shared" si="9"/>
        <v>15</v>
      </c>
      <c r="AX17" s="10" t="s">
        <v>80</v>
      </c>
      <c r="AY17" s="11">
        <v>6</v>
      </c>
      <c r="AZ17" s="11">
        <v>3</v>
      </c>
      <c r="BA17" s="11">
        <v>4</v>
      </c>
      <c r="BB17" s="11">
        <v>8</v>
      </c>
      <c r="BC17" s="12"/>
      <c r="BD17" s="13">
        <v>70000</v>
      </c>
      <c r="BE17" s="13" t="s">
        <v>299</v>
      </c>
      <c r="BF17" s="13">
        <v>20</v>
      </c>
      <c r="BG17" s="13">
        <v>20</v>
      </c>
      <c r="BH17" s="13">
        <v>30</v>
      </c>
      <c r="BI17" s="13">
        <v>30</v>
      </c>
      <c r="BJ17" s="13" t="s">
        <v>75</v>
      </c>
      <c r="BK17" s="13">
        <v>16</v>
      </c>
      <c r="BL17" s="13"/>
      <c r="BM17" s="14">
        <v>16</v>
      </c>
      <c r="BN17" s="15" t="s">
        <v>62</v>
      </c>
      <c r="BO17" s="13">
        <v>70000</v>
      </c>
      <c r="BP17" s="13" t="s">
        <v>300</v>
      </c>
      <c r="BQ17" s="13" t="s">
        <v>267</v>
      </c>
      <c r="BR17" s="13"/>
      <c r="BS17" s="14"/>
      <c r="BT17" s="13"/>
      <c r="BU17" s="17"/>
      <c r="BV17" s="13"/>
      <c r="BW17" s="13"/>
      <c r="BX17" s="13"/>
      <c r="BY17" s="14">
        <v>15</v>
      </c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44"/>
      <c r="CK17" s="9"/>
      <c r="CL17" s="9"/>
      <c r="CM17" s="9"/>
      <c r="CN17" s="9"/>
      <c r="CO17" s="9"/>
      <c r="CP17" s="9"/>
      <c r="CQ17" s="9"/>
      <c r="CR17" s="44"/>
      <c r="CS17" s="44"/>
      <c r="CT17" s="9"/>
      <c r="CU17" s="9"/>
      <c r="CV17" s="9"/>
      <c r="CW17" s="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GF17" s="13"/>
    </row>
    <row r="18" spans="1:188" ht="18" customHeight="1" thickBot="1" x14ac:dyDescent="0.3">
      <c r="A18" s="1"/>
      <c r="B18" s="53">
        <v>16</v>
      </c>
      <c r="C18" s="54" t="s">
        <v>742</v>
      </c>
      <c r="D18" s="55" t="s">
        <v>69</v>
      </c>
      <c r="E18" s="56">
        <v>6</v>
      </c>
      <c r="F18" s="57">
        <v>4</v>
      </c>
      <c r="G18" s="58">
        <v>4</v>
      </c>
      <c r="H18" s="59">
        <v>8</v>
      </c>
      <c r="I18" s="60" t="s">
        <v>733</v>
      </c>
      <c r="J18" s="61" t="s">
        <v>464</v>
      </c>
      <c r="K18" s="62" t="s">
        <v>71</v>
      </c>
      <c r="L18" s="86"/>
      <c r="M18" s="86"/>
      <c r="N18" s="87"/>
      <c r="O18" s="88"/>
      <c r="P18" s="89"/>
      <c r="Q18" s="90"/>
      <c r="R18" s="91"/>
      <c r="S18" s="92"/>
      <c r="T18" s="91"/>
      <c r="U18" s="92"/>
      <c r="V18" s="93"/>
      <c r="W18" s="94"/>
      <c r="X18" s="72">
        <v>0</v>
      </c>
      <c r="Y18" s="73">
        <v>110</v>
      </c>
      <c r="Z18" s="74"/>
      <c r="AA18" s="75"/>
      <c r="AB18" s="204" t="s">
        <v>71</v>
      </c>
      <c r="AC18" s="205" t="s">
        <v>741</v>
      </c>
      <c r="AD18" s="76" t="s">
        <v>71</v>
      </c>
      <c r="AE18" s="76" t="s">
        <v>71</v>
      </c>
      <c r="AF18" s="76" t="s">
        <v>71</v>
      </c>
      <c r="AG18" s="76" t="s">
        <v>71</v>
      </c>
      <c r="AH18" s="77"/>
      <c r="AI18" s="78"/>
      <c r="AJ18" s="79">
        <v>1</v>
      </c>
      <c r="AK18" s="79">
        <v>1</v>
      </c>
      <c r="AL18" s="79">
        <v>1</v>
      </c>
      <c r="AM18" s="79">
        <v>1</v>
      </c>
      <c r="AN18" s="79">
        <v>1</v>
      </c>
      <c r="AO18" s="79">
        <v>1</v>
      </c>
      <c r="AP18" s="80">
        <v>1</v>
      </c>
      <c r="AQ18" s="43">
        <f t="shared" si="4"/>
        <v>6</v>
      </c>
      <c r="AR18" s="43">
        <f t="shared" si="5"/>
        <v>4</v>
      </c>
      <c r="AS18" s="43">
        <f t="shared" si="6"/>
        <v>4</v>
      </c>
      <c r="AT18" s="43">
        <f t="shared" si="7"/>
        <v>8</v>
      </c>
      <c r="AU18" s="81">
        <f t="shared" si="8"/>
        <v>110000</v>
      </c>
      <c r="AV18" s="43"/>
      <c r="AW18" s="9">
        <f t="shared" si="9"/>
        <v>16</v>
      </c>
      <c r="AX18" s="10" t="s">
        <v>106</v>
      </c>
      <c r="AY18" s="11">
        <v>7</v>
      </c>
      <c r="AZ18" s="11">
        <v>3</v>
      </c>
      <c r="BA18" s="11">
        <v>4</v>
      </c>
      <c r="BB18" s="11">
        <v>7</v>
      </c>
      <c r="BC18" s="12" t="s">
        <v>301</v>
      </c>
      <c r="BD18" s="13">
        <v>80000</v>
      </c>
      <c r="BE18" s="13" t="s">
        <v>302</v>
      </c>
      <c r="BF18" s="13">
        <v>20</v>
      </c>
      <c r="BG18" s="13">
        <v>20</v>
      </c>
      <c r="BH18" s="13">
        <v>20</v>
      </c>
      <c r="BI18" s="13">
        <v>30</v>
      </c>
      <c r="BJ18" s="13" t="s">
        <v>75</v>
      </c>
      <c r="BK18" s="13">
        <v>2</v>
      </c>
      <c r="BL18" s="13"/>
      <c r="BM18" s="14">
        <v>17</v>
      </c>
      <c r="BN18" s="15" t="s">
        <v>63</v>
      </c>
      <c r="BO18" s="13">
        <v>70000</v>
      </c>
      <c r="BP18" s="13" t="s">
        <v>303</v>
      </c>
      <c r="BQ18" s="13" t="s">
        <v>46</v>
      </c>
      <c r="BR18" s="13"/>
      <c r="BS18" s="14"/>
      <c r="BT18" s="13"/>
      <c r="BU18" s="17"/>
      <c r="BV18" s="13"/>
      <c r="BW18" s="13"/>
      <c r="BX18" s="13"/>
      <c r="BY18" s="14"/>
      <c r="BZ18" s="19"/>
      <c r="CA18" s="20"/>
      <c r="CB18" s="20"/>
      <c r="CC18" s="20"/>
      <c r="CD18" s="20"/>
      <c r="CE18" s="20"/>
      <c r="CF18" s="19"/>
      <c r="CG18" s="20"/>
      <c r="CH18" s="20"/>
      <c r="CI18" s="20"/>
      <c r="CK18" s="19"/>
      <c r="CL18" s="19"/>
      <c r="CM18" s="19"/>
      <c r="CN18" s="20"/>
      <c r="CO18" s="19"/>
      <c r="CP18" s="19"/>
      <c r="CQ18" s="19"/>
      <c r="CT18" s="19"/>
      <c r="CU18" s="19"/>
      <c r="CV18" s="19"/>
      <c r="CW18" s="20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GF18" s="13"/>
    </row>
    <row r="19" spans="1:188" ht="18" customHeight="1" thickBot="1" x14ac:dyDescent="0.3">
      <c r="A19" s="1"/>
      <c r="B19" s="99"/>
      <c r="C19" s="100"/>
      <c r="D19" s="101"/>
      <c r="E19" s="102"/>
      <c r="F19" s="103"/>
      <c r="G19" s="104"/>
      <c r="H19" s="105"/>
      <c r="I19" s="106"/>
      <c r="J19" s="107"/>
      <c r="K19" s="107"/>
      <c r="L19" s="108"/>
      <c r="M19" s="109"/>
      <c r="N19" s="109"/>
      <c r="O19" s="109"/>
      <c r="P19" s="109"/>
      <c r="Q19" s="109"/>
      <c r="R19" s="109"/>
      <c r="S19" s="109"/>
      <c r="T19" s="109"/>
      <c r="U19" s="110"/>
      <c r="V19" s="111"/>
      <c r="W19" s="109"/>
      <c r="X19" s="112" t="s">
        <v>304</v>
      </c>
      <c r="Y19" s="113">
        <f>SUM(Y3:Y18)</f>
        <v>960</v>
      </c>
      <c r="Z19" s="2"/>
      <c r="AA19" s="2"/>
      <c r="AB19" s="203" t="s">
        <v>746</v>
      </c>
      <c r="AC19" s="203" t="s">
        <v>745</v>
      </c>
      <c r="AD19" s="6"/>
      <c r="AE19" s="6"/>
      <c r="AF19" s="6"/>
      <c r="AG19" s="6"/>
      <c r="AH19" s="6"/>
      <c r="AI19" s="2"/>
      <c r="AJ19" s="7"/>
      <c r="AK19" s="7"/>
      <c r="AL19" s="7"/>
      <c r="AM19" s="7"/>
      <c r="AN19" s="7"/>
      <c r="AO19" s="7"/>
      <c r="AP19" s="7"/>
      <c r="AQ19" s="8"/>
      <c r="AR19" s="8"/>
      <c r="AS19" s="8"/>
      <c r="AT19" s="8"/>
      <c r="AU19" s="8"/>
      <c r="AV19" s="8"/>
      <c r="AW19" s="9">
        <f t="shared" si="9"/>
        <v>17</v>
      </c>
      <c r="AX19" s="82" t="s">
        <v>131</v>
      </c>
      <c r="AY19" s="83">
        <v>6</v>
      </c>
      <c r="AZ19" s="83">
        <v>3</v>
      </c>
      <c r="BA19" s="83">
        <v>4</v>
      </c>
      <c r="BB19" s="83">
        <v>7</v>
      </c>
      <c r="BC19" s="84" t="s">
        <v>305</v>
      </c>
      <c r="BD19" s="13">
        <v>90000</v>
      </c>
      <c r="BE19" s="13" t="s">
        <v>306</v>
      </c>
      <c r="BF19" s="13">
        <v>20</v>
      </c>
      <c r="BG19" s="13">
        <v>20</v>
      </c>
      <c r="BH19" s="13">
        <v>30</v>
      </c>
      <c r="BI19" s="13">
        <v>30</v>
      </c>
      <c r="BJ19" s="13" t="s">
        <v>75</v>
      </c>
      <c r="BK19" s="13">
        <v>2</v>
      </c>
      <c r="BL19" s="13"/>
      <c r="BM19" s="14">
        <v>18</v>
      </c>
      <c r="BN19" s="15" t="s">
        <v>64</v>
      </c>
      <c r="BO19" s="13">
        <v>60000</v>
      </c>
      <c r="BP19" s="13" t="s">
        <v>307</v>
      </c>
      <c r="BQ19" s="13" t="s">
        <v>46</v>
      </c>
      <c r="BR19" s="13"/>
      <c r="BS19" s="14"/>
      <c r="BT19" s="13"/>
      <c r="BU19" s="17"/>
      <c r="BV19" s="13"/>
      <c r="BW19" s="13"/>
      <c r="BX19" s="13"/>
      <c r="BY19" s="14"/>
      <c r="BZ19" s="19"/>
      <c r="CA19" s="20"/>
      <c r="CB19" s="20"/>
      <c r="CC19" s="20"/>
      <c r="CD19" s="20"/>
      <c r="CE19" s="20"/>
      <c r="CF19" s="19"/>
      <c r="CG19" s="20"/>
      <c r="CH19" s="20"/>
      <c r="CI19" s="20"/>
      <c r="CK19" s="19"/>
      <c r="CL19" s="19"/>
      <c r="CM19" s="19"/>
      <c r="CN19" s="20"/>
      <c r="CO19" s="19"/>
      <c r="CP19" s="19"/>
      <c r="CQ19" s="19"/>
      <c r="CT19" s="19"/>
      <c r="CU19" s="19"/>
      <c r="CV19" s="19"/>
      <c r="CW19" s="20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GF19" s="13"/>
    </row>
    <row r="20" spans="1:188" ht="17.25" customHeight="1" x14ac:dyDescent="0.25">
      <c r="A20" s="1"/>
      <c r="B20" s="114"/>
      <c r="C20" s="115"/>
      <c r="D20" s="116"/>
      <c r="E20" s="117" t="s">
        <v>308</v>
      </c>
      <c r="F20" s="118"/>
      <c r="G20" s="118"/>
      <c r="H20" s="118"/>
      <c r="I20" s="119" t="s">
        <v>744</v>
      </c>
      <c r="J20" s="120"/>
      <c r="K20" s="121"/>
      <c r="L20" s="122" t="s">
        <v>309</v>
      </c>
      <c r="M20" s="122"/>
      <c r="N20" s="122"/>
      <c r="O20" s="122"/>
      <c r="P20" s="122"/>
      <c r="Q20" s="122"/>
      <c r="R20" s="122"/>
      <c r="S20" s="123"/>
      <c r="T20" s="124">
        <v>2</v>
      </c>
      <c r="U20" s="125" t="s">
        <v>75</v>
      </c>
      <c r="V20" s="126">
        <v>70000</v>
      </c>
      <c r="W20" s="126"/>
      <c r="X20" s="127" t="s">
        <v>310</v>
      </c>
      <c r="Y20" s="128">
        <f>T20*70</f>
        <v>140</v>
      </c>
      <c r="Z20" s="2"/>
      <c r="AA20" s="2"/>
      <c r="AB20" s="129"/>
      <c r="AC20" s="129"/>
      <c r="AD20" s="129"/>
      <c r="AE20" s="129"/>
      <c r="AF20" s="129"/>
      <c r="AG20" s="129"/>
      <c r="AH20" s="6"/>
      <c r="AI20" s="2"/>
      <c r="AJ20" s="7"/>
      <c r="AK20" s="7"/>
      <c r="AL20" s="7"/>
      <c r="AM20" s="7"/>
      <c r="AN20" s="7"/>
      <c r="AO20" s="7"/>
      <c r="AP20" s="7"/>
      <c r="AQ20" s="8"/>
      <c r="AR20" s="8"/>
      <c r="AS20" s="8"/>
      <c r="AT20" s="8"/>
      <c r="AU20" s="8"/>
      <c r="AV20" s="8"/>
      <c r="AW20" s="9">
        <f t="shared" si="9"/>
        <v>18</v>
      </c>
      <c r="AX20" s="10" t="s">
        <v>158</v>
      </c>
      <c r="AY20" s="11">
        <v>7</v>
      </c>
      <c r="AZ20" s="11">
        <v>3</v>
      </c>
      <c r="BA20" s="11">
        <v>4</v>
      </c>
      <c r="BB20" s="11">
        <v>8</v>
      </c>
      <c r="BC20" s="12" t="s">
        <v>311</v>
      </c>
      <c r="BD20" s="13">
        <v>100000</v>
      </c>
      <c r="BE20" s="13" t="s">
        <v>312</v>
      </c>
      <c r="BF20" s="13">
        <v>20</v>
      </c>
      <c r="BG20" s="13">
        <v>20</v>
      </c>
      <c r="BH20" s="13">
        <v>30</v>
      </c>
      <c r="BI20" s="13">
        <v>30</v>
      </c>
      <c r="BJ20" s="13" t="s">
        <v>75</v>
      </c>
      <c r="BK20" s="13">
        <v>4</v>
      </c>
      <c r="BL20" s="13"/>
      <c r="BM20" s="14">
        <v>19</v>
      </c>
      <c r="BN20" s="15" t="s">
        <v>65</v>
      </c>
      <c r="BO20" s="13">
        <v>60000</v>
      </c>
      <c r="BP20" s="13" t="s">
        <v>313</v>
      </c>
      <c r="BQ20" s="13" t="s">
        <v>46</v>
      </c>
      <c r="BR20" s="13"/>
      <c r="BS20" s="14"/>
      <c r="BT20" s="13"/>
      <c r="BU20" s="17"/>
      <c r="BV20" s="13"/>
      <c r="BW20" s="13"/>
      <c r="BX20" s="13"/>
      <c r="BY20" s="14"/>
      <c r="BZ20" s="19"/>
      <c r="CA20" s="20"/>
      <c r="CB20" s="20"/>
      <c r="CC20" s="20"/>
      <c r="CD20" s="20"/>
      <c r="CE20" s="20"/>
      <c r="CF20" s="19"/>
      <c r="CG20" s="20"/>
      <c r="CH20" s="20"/>
      <c r="CI20" s="20"/>
      <c r="CK20" s="19"/>
      <c r="CL20" s="19"/>
      <c r="CM20" s="19"/>
      <c r="CN20" s="20"/>
      <c r="CO20" s="19"/>
      <c r="CP20" s="19"/>
      <c r="CQ20" s="19"/>
      <c r="CR20" s="97"/>
      <c r="CS20" s="97"/>
      <c r="CT20" s="19"/>
      <c r="CU20" s="19"/>
      <c r="CV20" s="19"/>
      <c r="CW20" s="20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GF20" s="13"/>
    </row>
    <row r="21" spans="1:188" ht="17.25" customHeight="1" x14ac:dyDescent="0.25">
      <c r="A21" s="1"/>
      <c r="B21" s="114"/>
      <c r="C21" s="115"/>
      <c r="D21" s="116"/>
      <c r="E21" s="130" t="s">
        <v>314</v>
      </c>
      <c r="F21" s="131"/>
      <c r="G21" s="131"/>
      <c r="H21" s="131"/>
      <c r="I21" s="132" t="s">
        <v>69</v>
      </c>
      <c r="J21" s="133"/>
      <c r="K21" s="134"/>
      <c r="L21" s="135" t="s">
        <v>315</v>
      </c>
      <c r="M21" s="135"/>
      <c r="N21" s="135"/>
      <c r="O21" s="135"/>
      <c r="P21" s="135"/>
      <c r="Q21" s="135"/>
      <c r="R21" s="135"/>
      <c r="S21" s="136"/>
      <c r="T21" s="137">
        <v>0</v>
      </c>
      <c r="U21" s="138" t="s">
        <v>75</v>
      </c>
      <c r="V21" s="139">
        <v>10000</v>
      </c>
      <c r="W21" s="139"/>
      <c r="X21" s="140" t="s">
        <v>310</v>
      </c>
      <c r="Y21" s="141">
        <v>0</v>
      </c>
      <c r="Z21" s="142"/>
      <c r="AA21" s="142"/>
      <c r="AB21" s="6"/>
      <c r="AC21" s="6"/>
      <c r="AD21" s="6"/>
      <c r="AE21" s="6"/>
      <c r="AF21" s="6"/>
      <c r="AG21" s="6"/>
      <c r="AH21" s="6"/>
      <c r="AI21" s="2"/>
      <c r="AJ21" s="7"/>
      <c r="AK21" s="7"/>
      <c r="AL21" s="7"/>
      <c r="AM21" s="7"/>
      <c r="AN21" s="7"/>
      <c r="AO21" s="7"/>
      <c r="AP21" s="143" t="b">
        <v>0</v>
      </c>
      <c r="AQ21" s="8"/>
      <c r="AR21" s="8"/>
      <c r="AS21" s="8"/>
      <c r="AT21" s="8"/>
      <c r="AU21" s="8"/>
      <c r="AV21" s="8"/>
      <c r="AW21" s="9">
        <f t="shared" si="9"/>
        <v>19</v>
      </c>
      <c r="AX21" s="10" t="s">
        <v>184</v>
      </c>
      <c r="AY21" s="11">
        <v>7</v>
      </c>
      <c r="AZ21" s="11">
        <v>3</v>
      </c>
      <c r="BA21" s="11">
        <v>4</v>
      </c>
      <c r="BB21" s="11">
        <v>7</v>
      </c>
      <c r="BC21" s="12" t="s">
        <v>316</v>
      </c>
      <c r="BD21" s="13">
        <v>110000</v>
      </c>
      <c r="BE21" s="13" t="s">
        <v>317</v>
      </c>
      <c r="BF21" s="13">
        <v>20</v>
      </c>
      <c r="BG21" s="13">
        <v>20</v>
      </c>
      <c r="BH21" s="13">
        <v>30</v>
      </c>
      <c r="BI21" s="13">
        <v>30</v>
      </c>
      <c r="BJ21" s="13" t="s">
        <v>75</v>
      </c>
      <c r="BK21" s="13">
        <v>2</v>
      </c>
      <c r="BL21" s="96"/>
      <c r="BM21" s="14">
        <v>20</v>
      </c>
      <c r="BN21" s="15" t="s">
        <v>66</v>
      </c>
      <c r="BO21" s="13">
        <v>50000</v>
      </c>
      <c r="BP21" s="13"/>
      <c r="BQ21" s="13" t="s">
        <v>46</v>
      </c>
      <c r="BR21" s="13"/>
      <c r="BS21" s="14"/>
      <c r="BT21" s="13"/>
      <c r="BU21" s="17"/>
      <c r="BV21" s="13"/>
      <c r="BW21" s="13"/>
      <c r="BX21" s="13"/>
      <c r="BY21" s="14"/>
      <c r="BZ21" s="19"/>
      <c r="CA21" s="20"/>
      <c r="CB21" s="20"/>
      <c r="CC21" s="20"/>
      <c r="CD21" s="20"/>
      <c r="CE21" s="20"/>
      <c r="CF21" s="19"/>
      <c r="CG21" s="20"/>
      <c r="CH21" s="20"/>
      <c r="CI21" s="20"/>
      <c r="CK21" s="19"/>
      <c r="CL21" s="19"/>
      <c r="CM21" s="19"/>
      <c r="CN21" s="20"/>
      <c r="CO21" s="19"/>
      <c r="CP21" s="19"/>
      <c r="CQ21" s="19"/>
      <c r="CT21" s="19"/>
      <c r="CU21" s="19"/>
      <c r="CV21" s="19"/>
      <c r="CW21" s="20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GF21" s="96"/>
    </row>
    <row r="22" spans="1:188" ht="17.25" customHeight="1" x14ac:dyDescent="0.25">
      <c r="A22" s="1"/>
      <c r="B22" s="114"/>
      <c r="C22" s="115"/>
      <c r="D22" s="116"/>
      <c r="E22" s="130" t="s">
        <v>318</v>
      </c>
      <c r="F22" s="131"/>
      <c r="G22" s="131"/>
      <c r="H22" s="131"/>
      <c r="I22" s="144" t="s">
        <v>743</v>
      </c>
      <c r="J22" s="145"/>
      <c r="K22" s="146"/>
      <c r="L22" s="135" t="s">
        <v>319</v>
      </c>
      <c r="M22" s="135"/>
      <c r="N22" s="135"/>
      <c r="O22" s="135"/>
      <c r="P22" s="135"/>
      <c r="Q22" s="135"/>
      <c r="R22" s="135"/>
      <c r="S22" s="136"/>
      <c r="T22" s="137">
        <v>0</v>
      </c>
      <c r="U22" s="138" t="s">
        <v>75</v>
      </c>
      <c r="V22" s="139">
        <v>10000</v>
      </c>
      <c r="W22" s="139"/>
      <c r="X22" s="140" t="s">
        <v>310</v>
      </c>
      <c r="Y22" s="141">
        <v>0</v>
      </c>
      <c r="Z22" s="2"/>
      <c r="AA22" s="2"/>
      <c r="AB22" s="129"/>
      <c r="AC22" s="129"/>
      <c r="AD22" s="129"/>
      <c r="AE22" s="129"/>
      <c r="AF22" s="129"/>
      <c r="AG22" s="129"/>
      <c r="AH22" s="129"/>
      <c r="AI22" s="2"/>
      <c r="AJ22" s="7"/>
      <c r="AK22" s="7"/>
      <c r="AL22" s="7"/>
      <c r="AM22" s="7"/>
      <c r="AN22" s="7"/>
      <c r="AO22" s="7"/>
      <c r="AP22" s="7"/>
      <c r="AQ22" s="80">
        <v>1</v>
      </c>
      <c r="AR22" s="8"/>
      <c r="AS22" s="8"/>
      <c r="AT22" s="8"/>
      <c r="AU22" s="8"/>
      <c r="AV22" s="8"/>
      <c r="AW22" s="9">
        <f t="shared" si="9"/>
        <v>20</v>
      </c>
      <c r="AX22" s="82" t="s">
        <v>320</v>
      </c>
      <c r="AY22" s="83">
        <v>6</v>
      </c>
      <c r="AZ22" s="83">
        <v>3</v>
      </c>
      <c r="BA22" s="83">
        <v>4</v>
      </c>
      <c r="BB22" s="83">
        <v>8</v>
      </c>
      <c r="BC22" s="84" t="s">
        <v>295</v>
      </c>
      <c r="BD22" s="49">
        <v>70000</v>
      </c>
      <c r="BE22" s="96" t="s">
        <v>321</v>
      </c>
      <c r="BF22" s="96" t="s">
        <v>75</v>
      </c>
      <c r="BG22" s="96" t="s">
        <v>75</v>
      </c>
      <c r="BH22" s="96" t="s">
        <v>75</v>
      </c>
      <c r="BI22" s="96" t="s">
        <v>75</v>
      </c>
      <c r="BJ22" s="96" t="s">
        <v>75</v>
      </c>
      <c r="BK22" s="96">
        <v>11</v>
      </c>
      <c r="BL22" s="49"/>
      <c r="BM22" s="14">
        <v>21</v>
      </c>
      <c r="BN22" s="15" t="s">
        <v>67</v>
      </c>
      <c r="BO22" s="13">
        <v>70000</v>
      </c>
      <c r="BP22" s="13" t="s">
        <v>322</v>
      </c>
      <c r="BQ22" s="13" t="s">
        <v>267</v>
      </c>
      <c r="BR22" s="13"/>
      <c r="BS22" s="14"/>
      <c r="BT22" s="13"/>
      <c r="BU22" s="17"/>
      <c r="BV22" s="13"/>
      <c r="BW22" s="13"/>
      <c r="BX22" s="13"/>
      <c r="BY22" s="14"/>
      <c r="BZ22" s="19"/>
      <c r="CA22" s="20"/>
      <c r="CB22" s="20"/>
      <c r="CC22" s="20"/>
      <c r="CD22" s="20"/>
      <c r="CE22" s="20"/>
      <c r="CF22" s="19"/>
      <c r="CG22" s="20"/>
      <c r="CH22" s="20"/>
      <c r="CI22" s="20"/>
      <c r="CK22" s="19"/>
      <c r="CL22" s="19"/>
      <c r="CM22" s="19"/>
      <c r="CN22" s="20"/>
      <c r="CO22" s="19"/>
      <c r="CP22" s="19"/>
      <c r="CQ22" s="19"/>
      <c r="CT22" s="19"/>
      <c r="CU22" s="19"/>
      <c r="CV22" s="19"/>
      <c r="CW22" s="20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GF22" s="49"/>
    </row>
    <row r="23" spans="1:188" ht="17.25" customHeight="1" x14ac:dyDescent="0.25">
      <c r="A23" s="1"/>
      <c r="B23" s="114"/>
      <c r="C23" s="115"/>
      <c r="D23" s="116"/>
      <c r="E23" s="130" t="s">
        <v>747</v>
      </c>
      <c r="F23" s="131"/>
      <c r="G23" s="131"/>
      <c r="H23" s="131"/>
      <c r="I23" s="147">
        <f>SUM(Y19:Y25)</f>
        <v>1150</v>
      </c>
      <c r="J23" s="148" t="s">
        <v>323</v>
      </c>
      <c r="K23" s="149"/>
      <c r="L23" s="135" t="s">
        <v>324</v>
      </c>
      <c r="M23" s="135"/>
      <c r="N23" s="135"/>
      <c r="O23" s="135"/>
      <c r="P23" s="135"/>
      <c r="Q23" s="135"/>
      <c r="R23" s="135"/>
      <c r="S23" s="136"/>
      <c r="T23" s="137">
        <v>0</v>
      </c>
      <c r="U23" s="138" t="s">
        <v>75</v>
      </c>
      <c r="V23" s="139">
        <v>10000</v>
      </c>
      <c r="W23" s="139"/>
      <c r="X23" s="140" t="s">
        <v>310</v>
      </c>
      <c r="Y23" s="141">
        <v>0</v>
      </c>
      <c r="Z23" s="2"/>
      <c r="AA23" s="2"/>
      <c r="AB23" s="6"/>
      <c r="AC23" s="6"/>
      <c r="AD23" s="6"/>
      <c r="AE23" s="6"/>
      <c r="AF23" s="6"/>
      <c r="AG23" s="6"/>
      <c r="AH23" s="6"/>
      <c r="AI23" s="2"/>
      <c r="AJ23" s="7"/>
      <c r="AK23" s="7"/>
      <c r="AL23" s="7"/>
      <c r="AM23" s="7"/>
      <c r="AN23" s="7"/>
      <c r="AO23" s="7"/>
      <c r="AP23" s="7"/>
      <c r="AQ23" s="8">
        <v>0</v>
      </c>
      <c r="AR23" s="8"/>
      <c r="AS23" s="8"/>
      <c r="AT23" s="8"/>
      <c r="AU23" s="8"/>
      <c r="AV23" s="8"/>
      <c r="AW23" s="9">
        <f>IF(AX23="","",AW22+1)</f>
        <v>21</v>
      </c>
      <c r="AX23" s="82" t="s">
        <v>81</v>
      </c>
      <c r="AY23" s="83">
        <v>4</v>
      </c>
      <c r="AZ23" s="83">
        <v>3</v>
      </c>
      <c r="BA23" s="83">
        <v>2</v>
      </c>
      <c r="BB23" s="83">
        <v>9</v>
      </c>
      <c r="BC23" s="84" t="s">
        <v>264</v>
      </c>
      <c r="BD23" s="49">
        <v>70000</v>
      </c>
      <c r="BE23" s="49" t="s">
        <v>325</v>
      </c>
      <c r="BF23" s="49">
        <v>20</v>
      </c>
      <c r="BG23" s="49">
        <v>30</v>
      </c>
      <c r="BH23" s="49">
        <v>30</v>
      </c>
      <c r="BI23" s="49">
        <v>20</v>
      </c>
      <c r="BJ23" s="49" t="s">
        <v>75</v>
      </c>
      <c r="BK23" s="49">
        <v>16</v>
      </c>
      <c r="BL23" s="49"/>
      <c r="BM23" s="14">
        <v>22</v>
      </c>
      <c r="BN23" s="15" t="s">
        <v>68</v>
      </c>
      <c r="BO23" s="13">
        <v>70000</v>
      </c>
      <c r="BP23" s="13"/>
      <c r="BQ23" s="13" t="s">
        <v>46</v>
      </c>
      <c r="BR23" s="13"/>
      <c r="BS23" s="14"/>
      <c r="BT23" s="13"/>
      <c r="BU23" s="17"/>
      <c r="BV23" s="13"/>
      <c r="BW23" s="13"/>
      <c r="BX23" s="13"/>
      <c r="BY23" s="14"/>
      <c r="BZ23" s="19"/>
      <c r="CA23" s="20"/>
      <c r="CB23" s="20"/>
      <c r="CC23" s="20"/>
      <c r="CD23" s="20"/>
      <c r="CE23" s="20"/>
      <c r="CF23" s="19"/>
      <c r="CG23" s="20"/>
      <c r="CH23" s="20"/>
      <c r="CI23" s="20"/>
      <c r="CK23" s="19"/>
      <c r="CL23" s="19"/>
      <c r="CM23" s="19"/>
      <c r="CN23" s="20"/>
      <c r="CO23" s="19"/>
      <c r="CP23" s="19"/>
      <c r="CQ23" s="19"/>
      <c r="CT23" s="19"/>
      <c r="CU23" s="19"/>
      <c r="CV23" s="19"/>
      <c r="CW23" s="20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GF23" s="49"/>
    </row>
    <row r="24" spans="1:188" ht="17.25" customHeight="1" thickBot="1" x14ac:dyDescent="0.3">
      <c r="A24" s="1"/>
      <c r="B24" s="114"/>
      <c r="C24" s="115"/>
      <c r="D24" s="116"/>
      <c r="E24" s="150" t="s">
        <v>326</v>
      </c>
      <c r="F24" s="151"/>
      <c r="G24" s="151"/>
      <c r="H24" s="152"/>
      <c r="I24" s="153">
        <v>0</v>
      </c>
      <c r="J24" s="154" t="s">
        <v>323</v>
      </c>
      <c r="K24" s="155"/>
      <c r="L24" s="156" t="s">
        <v>327</v>
      </c>
      <c r="M24" s="156"/>
      <c r="N24" s="156"/>
      <c r="O24" s="156"/>
      <c r="P24" s="156"/>
      <c r="Q24" s="156"/>
      <c r="R24" s="156"/>
      <c r="S24" s="156"/>
      <c r="T24" s="157">
        <v>0</v>
      </c>
      <c r="U24" s="138" t="s">
        <v>75</v>
      </c>
      <c r="V24" s="139">
        <v>50000</v>
      </c>
      <c r="W24" s="139"/>
      <c r="X24" s="140" t="s">
        <v>310</v>
      </c>
      <c r="Y24" s="158">
        <v>0</v>
      </c>
      <c r="Z24" s="2"/>
      <c r="AA24" s="2"/>
      <c r="AB24" s="6"/>
      <c r="AC24" s="6"/>
      <c r="AD24" s="6"/>
      <c r="AE24" s="6"/>
      <c r="AF24" s="6"/>
      <c r="AG24" s="6"/>
      <c r="AH24" s="6"/>
      <c r="AI24" s="2"/>
      <c r="AJ24" s="7"/>
      <c r="AK24" s="7"/>
      <c r="AL24" s="7"/>
      <c r="AM24" s="7"/>
      <c r="AN24" s="7"/>
      <c r="AO24" s="7"/>
      <c r="AP24" s="7"/>
      <c r="AQ24" s="80">
        <f>FLOOR(I24,10)</f>
        <v>0</v>
      </c>
      <c r="AR24" s="8"/>
      <c r="AS24" s="8"/>
      <c r="AT24" s="8"/>
      <c r="AU24" s="8"/>
      <c r="AV24" s="8"/>
      <c r="AW24" s="9">
        <f t="shared" si="9"/>
        <v>22</v>
      </c>
      <c r="AX24" s="82" t="s">
        <v>107</v>
      </c>
      <c r="AY24" s="83">
        <v>6</v>
      </c>
      <c r="AZ24" s="83">
        <v>3</v>
      </c>
      <c r="BA24" s="83">
        <v>3</v>
      </c>
      <c r="BB24" s="83">
        <v>8</v>
      </c>
      <c r="BC24" s="84" t="s">
        <v>328</v>
      </c>
      <c r="BD24" s="49">
        <v>80000</v>
      </c>
      <c r="BE24" s="49" t="s">
        <v>329</v>
      </c>
      <c r="BF24" s="49">
        <v>20</v>
      </c>
      <c r="BG24" s="49">
        <v>30</v>
      </c>
      <c r="BH24" s="49">
        <v>20</v>
      </c>
      <c r="BI24" s="49">
        <v>30</v>
      </c>
      <c r="BJ24" s="49" t="s">
        <v>75</v>
      </c>
      <c r="BK24" s="49">
        <v>2</v>
      </c>
      <c r="BL24" s="49"/>
      <c r="BM24" s="14">
        <v>23</v>
      </c>
      <c r="BN24" s="15" t="s">
        <v>69</v>
      </c>
      <c r="BO24" s="13">
        <v>70000</v>
      </c>
      <c r="BP24" s="13" t="s">
        <v>330</v>
      </c>
      <c r="BQ24" s="13" t="s">
        <v>46</v>
      </c>
      <c r="BR24" s="13"/>
      <c r="BS24" s="14"/>
      <c r="BT24" s="13"/>
      <c r="BU24" s="17"/>
      <c r="BV24" s="13"/>
      <c r="BW24" s="13"/>
      <c r="BX24" s="13"/>
      <c r="BY24" s="14"/>
      <c r="BZ24" s="19"/>
      <c r="CA24" s="20"/>
      <c r="CB24" s="20"/>
      <c r="CC24" s="20"/>
      <c r="CD24" s="20"/>
      <c r="CE24" s="20"/>
      <c r="CF24" s="19"/>
      <c r="CG24" s="20"/>
      <c r="CH24" s="20"/>
      <c r="CI24" s="20"/>
      <c r="CK24" s="19"/>
      <c r="CL24" s="19"/>
      <c r="CM24" s="19"/>
      <c r="CN24" s="20"/>
      <c r="CO24" s="19"/>
      <c r="CP24" s="19"/>
      <c r="CQ24" s="19"/>
      <c r="CT24" s="19"/>
      <c r="CU24" s="19"/>
      <c r="CV24" s="19"/>
      <c r="CW24" s="20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GF24" s="49"/>
    </row>
    <row r="25" spans="1:188" ht="17.25" customHeight="1" thickBot="1" x14ac:dyDescent="0.3">
      <c r="A25" s="1"/>
      <c r="B25" s="159"/>
      <c r="C25" s="160"/>
      <c r="D25" s="161"/>
      <c r="E25" s="162" t="s">
        <v>331</v>
      </c>
      <c r="F25" s="163"/>
      <c r="G25" s="163"/>
      <c r="H25" s="163"/>
      <c r="I25" s="164" t="s">
        <v>332</v>
      </c>
      <c r="J25" s="165" t="s">
        <v>333</v>
      </c>
      <c r="K25" s="163"/>
      <c r="L25" s="166"/>
      <c r="M25" s="166"/>
      <c r="N25" s="166"/>
      <c r="O25" s="166"/>
      <c r="P25" s="166"/>
      <c r="Q25" s="166"/>
      <c r="R25" s="166"/>
      <c r="S25" s="166"/>
      <c r="T25" s="167"/>
      <c r="U25" s="110"/>
      <c r="V25" s="111"/>
      <c r="W25" s="109"/>
      <c r="X25" s="112" t="s">
        <v>334</v>
      </c>
      <c r="Y25" s="113">
        <v>50</v>
      </c>
      <c r="Z25" s="2" t="s">
        <v>748</v>
      </c>
      <c r="AA25" s="2"/>
      <c r="AB25" s="6"/>
      <c r="AC25" s="6"/>
      <c r="AD25" s="6"/>
      <c r="AE25" s="6"/>
      <c r="AF25" s="6"/>
      <c r="AG25" s="6"/>
      <c r="AH25" s="6"/>
      <c r="AI25" s="2"/>
      <c r="AJ25" s="7"/>
      <c r="AK25" s="7"/>
      <c r="AL25" s="7"/>
      <c r="AM25" s="7"/>
      <c r="AN25" s="7"/>
      <c r="AO25" s="7"/>
      <c r="AP25" s="7"/>
      <c r="AQ25" s="8"/>
      <c r="AR25" s="8"/>
      <c r="AS25" s="8"/>
      <c r="AT25" s="8"/>
      <c r="AU25" s="8"/>
      <c r="AV25" s="8"/>
      <c r="AW25" s="9">
        <f t="shared" si="9"/>
        <v>23</v>
      </c>
      <c r="AX25" s="82" t="s">
        <v>132</v>
      </c>
      <c r="AY25" s="83">
        <v>5</v>
      </c>
      <c r="AZ25" s="83">
        <v>3</v>
      </c>
      <c r="BA25" s="83">
        <v>3</v>
      </c>
      <c r="BB25" s="83">
        <v>9</v>
      </c>
      <c r="BC25" s="84" t="s">
        <v>335</v>
      </c>
      <c r="BD25" s="49">
        <v>80000</v>
      </c>
      <c r="BE25" s="49" t="s">
        <v>336</v>
      </c>
      <c r="BF25" s="49">
        <v>20</v>
      </c>
      <c r="BG25" s="49">
        <v>30</v>
      </c>
      <c r="BH25" s="49">
        <v>30</v>
      </c>
      <c r="BI25" s="49">
        <v>20</v>
      </c>
      <c r="BJ25" s="49" t="s">
        <v>75</v>
      </c>
      <c r="BK25" s="49">
        <v>2</v>
      </c>
      <c r="BL25" s="49"/>
      <c r="BM25" s="14">
        <v>24</v>
      </c>
      <c r="BN25" s="15" t="s">
        <v>70</v>
      </c>
      <c r="BO25" s="13">
        <v>50000</v>
      </c>
      <c r="BP25" s="13" t="s">
        <v>337</v>
      </c>
      <c r="BQ25" s="13" t="s">
        <v>46</v>
      </c>
      <c r="BR25" s="13"/>
      <c r="BS25" s="14"/>
      <c r="BT25" s="13"/>
      <c r="BU25" s="17"/>
      <c r="BV25" s="13"/>
      <c r="BW25" s="13"/>
      <c r="BX25" s="13"/>
      <c r="BY25" s="14"/>
      <c r="BZ25" s="19"/>
      <c r="CA25" s="20"/>
      <c r="CB25" s="20"/>
      <c r="CC25" s="20"/>
      <c r="CD25" s="20"/>
      <c r="CE25" s="20"/>
      <c r="CF25" s="19"/>
      <c r="CG25" s="20"/>
      <c r="CH25" s="20"/>
      <c r="CI25" s="20"/>
      <c r="CK25" s="19"/>
      <c r="CL25" s="19"/>
      <c r="CM25" s="19"/>
      <c r="CN25" s="20"/>
      <c r="CO25" s="19"/>
      <c r="CP25" s="19"/>
      <c r="CQ25" s="19"/>
      <c r="CT25" s="19"/>
      <c r="CU25" s="19"/>
      <c r="CV25" s="19"/>
      <c r="CW25" s="20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GF25" s="49"/>
    </row>
    <row r="26" spans="1:188" ht="9.75" customHeight="1" x14ac:dyDescent="0.25">
      <c r="A26" s="1"/>
      <c r="B26" s="6"/>
      <c r="C26" s="168"/>
      <c r="D26" s="168"/>
      <c r="E26" s="169"/>
      <c r="F26" s="169"/>
      <c r="G26" s="169"/>
      <c r="H26" s="169"/>
      <c r="I26" s="170"/>
      <c r="J26" s="171"/>
      <c r="K26" s="172"/>
      <c r="L26" s="173"/>
      <c r="M26" s="173"/>
      <c r="N26" s="173"/>
      <c r="O26" s="173"/>
      <c r="P26" s="173"/>
      <c r="Q26" s="173"/>
      <c r="R26" s="173"/>
      <c r="S26" s="173"/>
      <c r="T26" s="174"/>
      <c r="U26" s="175"/>
      <c r="V26" s="176"/>
      <c r="W26" s="177"/>
      <c r="X26" s="178"/>
      <c r="Y26" s="179"/>
      <c r="Z26" s="2"/>
      <c r="AA26" s="2"/>
      <c r="AB26" s="6"/>
      <c r="AC26" s="6"/>
      <c r="AD26" s="6"/>
      <c r="AE26" s="6"/>
      <c r="AF26" s="6"/>
      <c r="AG26" s="6"/>
      <c r="AH26" s="6"/>
      <c r="AI26" s="2"/>
      <c r="AJ26" s="7"/>
      <c r="AK26" s="7"/>
      <c r="AL26" s="7"/>
      <c r="AM26" s="7"/>
      <c r="AN26" s="7"/>
      <c r="AO26" s="7"/>
      <c r="AP26" s="7"/>
      <c r="AQ26" s="8"/>
      <c r="AR26" s="8"/>
      <c r="AS26" s="8"/>
      <c r="AT26" s="8"/>
      <c r="AU26" s="8"/>
      <c r="AV26" s="8"/>
      <c r="AW26" s="9">
        <f t="shared" si="9"/>
        <v>24</v>
      </c>
      <c r="AX26" s="82" t="s">
        <v>159</v>
      </c>
      <c r="AY26" s="83">
        <v>5</v>
      </c>
      <c r="AZ26" s="83">
        <v>3</v>
      </c>
      <c r="BA26" s="83">
        <v>2</v>
      </c>
      <c r="BB26" s="83">
        <v>8</v>
      </c>
      <c r="BC26" s="84" t="s">
        <v>338</v>
      </c>
      <c r="BD26" s="49">
        <v>90000</v>
      </c>
      <c r="BE26" s="49" t="s">
        <v>339</v>
      </c>
      <c r="BF26" s="49">
        <v>20</v>
      </c>
      <c r="BG26" s="49">
        <v>30</v>
      </c>
      <c r="BH26" s="49">
        <v>30</v>
      </c>
      <c r="BI26" s="49">
        <v>20</v>
      </c>
      <c r="BJ26" s="49" t="s">
        <v>75</v>
      </c>
      <c r="BK26" s="49">
        <v>2</v>
      </c>
      <c r="BL26" s="49"/>
      <c r="BM26" s="14"/>
      <c r="BR26" s="13"/>
      <c r="BS26" s="14"/>
      <c r="BT26" s="13"/>
      <c r="BU26" s="17"/>
      <c r="BV26" s="13"/>
      <c r="BW26" s="13"/>
      <c r="BX26" s="13"/>
      <c r="BY26" s="14"/>
      <c r="BZ26" s="19"/>
      <c r="CA26" s="20"/>
      <c r="CB26" s="20"/>
      <c r="CC26" s="20"/>
      <c r="CD26" s="20"/>
      <c r="CE26" s="20"/>
      <c r="CF26" s="19"/>
      <c r="CG26" s="20"/>
      <c r="CH26" s="20"/>
      <c r="CI26" s="20"/>
      <c r="CK26" s="19"/>
      <c r="CL26" s="19"/>
      <c r="CM26" s="19"/>
      <c r="CN26" s="20"/>
      <c r="CO26" s="19"/>
      <c r="CP26" s="19"/>
      <c r="CQ26" s="19"/>
      <c r="CT26" s="19"/>
      <c r="CU26" s="19"/>
      <c r="CV26" s="19"/>
      <c r="CW26" s="20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GF26" s="49"/>
    </row>
    <row r="27" spans="1:188" ht="17.25" hidden="1" customHeight="1" x14ac:dyDescent="0.25">
      <c r="A27" s="1"/>
      <c r="B27" s="6"/>
      <c r="C27" s="168"/>
      <c r="D27" s="168"/>
      <c r="E27" s="180"/>
      <c r="F27" s="180"/>
      <c r="G27" s="180"/>
      <c r="H27" s="180"/>
      <c r="I27" s="180"/>
      <c r="J27" s="180"/>
      <c r="K27" s="180"/>
      <c r="L27" s="2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78"/>
      <c r="Z27" s="5"/>
      <c r="AA27" s="5"/>
      <c r="AB27" s="6"/>
      <c r="AC27" s="6"/>
      <c r="AD27" s="6"/>
      <c r="AE27" s="6"/>
      <c r="AF27" s="6"/>
      <c r="AG27" s="6"/>
      <c r="AH27" s="6"/>
      <c r="AI27" s="2"/>
      <c r="AJ27" s="7"/>
      <c r="AK27" s="7"/>
      <c r="AL27" s="7"/>
      <c r="AM27" s="7"/>
      <c r="AN27" s="7"/>
      <c r="AO27" s="7"/>
      <c r="AP27" s="7"/>
      <c r="AQ27" s="8"/>
      <c r="AR27" s="8"/>
      <c r="AS27" s="8"/>
      <c r="AT27" s="8"/>
      <c r="AU27" s="8"/>
      <c r="AV27" s="8"/>
      <c r="AW27" s="9">
        <f t="shared" si="9"/>
        <v>25</v>
      </c>
      <c r="AX27" s="82" t="s">
        <v>185</v>
      </c>
      <c r="AY27" s="83">
        <v>4</v>
      </c>
      <c r="AZ27" s="83">
        <v>7</v>
      </c>
      <c r="BA27" s="83">
        <v>1</v>
      </c>
      <c r="BB27" s="83">
        <v>10</v>
      </c>
      <c r="BC27" s="84" t="s">
        <v>340</v>
      </c>
      <c r="BD27" s="49">
        <v>160000</v>
      </c>
      <c r="BE27" s="49" t="s">
        <v>341</v>
      </c>
      <c r="BF27" s="49">
        <v>30</v>
      </c>
      <c r="BG27" s="49">
        <v>30</v>
      </c>
      <c r="BH27" s="49">
        <v>30</v>
      </c>
      <c r="BI27" s="49">
        <v>20</v>
      </c>
      <c r="BJ27" s="49" t="s">
        <v>75</v>
      </c>
      <c r="BK27" s="49">
        <v>1</v>
      </c>
      <c r="BL27" s="96"/>
      <c r="BM27" s="14"/>
      <c r="BN27" s="15"/>
      <c r="BO27" s="13"/>
      <c r="BP27" s="13"/>
      <c r="BQ27" s="13"/>
      <c r="BR27" s="13"/>
      <c r="BS27" s="14"/>
      <c r="BT27" s="13"/>
      <c r="BU27" s="17"/>
      <c r="BV27" s="13"/>
      <c r="BW27" s="13"/>
      <c r="BX27" s="13"/>
      <c r="BY27" s="14"/>
      <c r="BZ27" s="19"/>
      <c r="CA27" s="20"/>
      <c r="CB27" s="20"/>
      <c r="CC27" s="20"/>
      <c r="CD27" s="20"/>
      <c r="CE27" s="20"/>
      <c r="CF27" s="19"/>
      <c r="CG27" s="20"/>
      <c r="CH27" s="20"/>
      <c r="CI27" s="20"/>
      <c r="CK27" s="19"/>
      <c r="CL27" s="19"/>
      <c r="CM27" s="19"/>
      <c r="CN27" s="20"/>
      <c r="CO27" s="19"/>
      <c r="CP27" s="19"/>
      <c r="CQ27" s="19"/>
      <c r="CT27" s="19"/>
      <c r="CU27" s="19"/>
      <c r="CV27" s="19"/>
      <c r="CW27" s="20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GF27" s="96"/>
    </row>
    <row r="28" spans="1:188" ht="8.25" hidden="1" customHeight="1" x14ac:dyDescent="0.25">
      <c r="A28" s="1"/>
      <c r="B28" s="2"/>
      <c r="C28" s="2"/>
      <c r="D28" s="3"/>
      <c r="E28" s="2"/>
      <c r="F28" s="2"/>
      <c r="G28" s="2"/>
      <c r="H28" s="2"/>
      <c r="I28" s="2"/>
      <c r="J28" s="2"/>
      <c r="K28" s="2"/>
      <c r="L28" s="2"/>
      <c r="M28" s="2"/>
      <c r="N28" s="4"/>
      <c r="O28" s="4"/>
      <c r="P28" s="4"/>
      <c r="Q28" s="4"/>
      <c r="R28" s="2"/>
      <c r="S28" s="2"/>
      <c r="T28" s="2"/>
      <c r="U28" s="2"/>
      <c r="V28" s="2"/>
      <c r="W28" s="2"/>
      <c r="X28" s="2"/>
      <c r="Y28" s="5"/>
      <c r="Z28" s="5"/>
      <c r="AA28" s="5"/>
      <c r="AB28" s="6"/>
      <c r="AC28" s="6"/>
      <c r="AD28" s="6"/>
      <c r="AE28" s="6"/>
      <c r="AF28" s="6"/>
      <c r="AG28" s="6"/>
      <c r="AH28" s="6"/>
      <c r="AI28" s="2"/>
      <c r="AJ28" s="7"/>
      <c r="AK28" s="7"/>
      <c r="AL28" s="7"/>
      <c r="AM28" s="7"/>
      <c r="AN28" s="7"/>
      <c r="AO28" s="7"/>
      <c r="AP28" s="7"/>
      <c r="AQ28" s="8"/>
      <c r="AR28" s="8"/>
      <c r="AS28" s="8"/>
      <c r="AT28" s="8"/>
      <c r="AU28" s="8"/>
      <c r="AV28" s="8"/>
      <c r="AW28" s="9">
        <f t="shared" si="9"/>
        <v>26</v>
      </c>
      <c r="AX28" s="82" t="s">
        <v>342</v>
      </c>
      <c r="AY28" s="83">
        <v>4</v>
      </c>
      <c r="AZ28" s="83">
        <v>3</v>
      </c>
      <c r="BA28" s="83">
        <v>2</v>
      </c>
      <c r="BB28" s="83">
        <v>9</v>
      </c>
      <c r="BC28" s="84" t="s">
        <v>343</v>
      </c>
      <c r="BD28" s="49">
        <v>70000</v>
      </c>
      <c r="BE28" s="96" t="s">
        <v>344</v>
      </c>
      <c r="BF28" s="96" t="s">
        <v>75</v>
      </c>
      <c r="BG28" s="96" t="s">
        <v>75</v>
      </c>
      <c r="BH28" s="96" t="s">
        <v>75</v>
      </c>
      <c r="BI28" s="96" t="s">
        <v>75</v>
      </c>
      <c r="BJ28" s="96" t="s">
        <v>75</v>
      </c>
      <c r="BK28" s="96">
        <v>11</v>
      </c>
      <c r="BL28" s="49"/>
      <c r="BM28" s="14"/>
      <c r="BN28" s="15"/>
      <c r="BO28" s="13"/>
      <c r="BP28" s="13"/>
      <c r="BQ28" s="13"/>
      <c r="BR28" s="13"/>
      <c r="BS28" s="14"/>
      <c r="BT28" s="13"/>
      <c r="BU28" s="17"/>
      <c r="BV28" s="13"/>
      <c r="BW28" s="13"/>
      <c r="BX28" s="13"/>
      <c r="BY28" s="14"/>
      <c r="BZ28" s="19"/>
      <c r="CA28" s="20"/>
      <c r="CB28" s="20"/>
      <c r="CC28" s="20"/>
      <c r="CD28" s="20"/>
      <c r="CE28" s="20"/>
      <c r="CF28" s="19"/>
      <c r="CG28" s="20"/>
      <c r="CH28" s="20"/>
      <c r="CI28" s="20"/>
      <c r="CK28" s="19"/>
      <c r="CL28" s="19"/>
      <c r="CM28" s="19"/>
      <c r="CN28" s="20"/>
      <c r="CO28" s="19"/>
      <c r="CP28" s="19"/>
      <c r="CQ28" s="19"/>
      <c r="CT28" s="19"/>
      <c r="CU28" s="19"/>
      <c r="CV28" s="19"/>
      <c r="CW28" s="20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GF28" s="49"/>
    </row>
    <row r="29" spans="1:188" ht="18" hidden="1" customHeight="1" x14ac:dyDescent="0.25">
      <c r="A29" s="1"/>
      <c r="B29" s="2"/>
      <c r="C29" s="2"/>
      <c r="D29" s="3"/>
      <c r="E29" s="2"/>
      <c r="F29" s="2"/>
      <c r="G29" s="2"/>
      <c r="H29" s="2"/>
      <c r="I29" s="2"/>
      <c r="J29" s="2"/>
      <c r="K29" s="2"/>
      <c r="L29" s="2"/>
      <c r="M29" s="2"/>
      <c r="N29" s="4"/>
      <c r="O29" s="4"/>
      <c r="P29" s="4"/>
      <c r="Q29" s="4"/>
      <c r="R29" s="2"/>
      <c r="S29" s="2"/>
      <c r="T29" s="2"/>
      <c r="U29" s="2"/>
      <c r="V29" s="2"/>
      <c r="W29" s="2"/>
      <c r="X29" s="2"/>
      <c r="Y29" s="5"/>
      <c r="Z29" s="5"/>
      <c r="AA29" s="5"/>
      <c r="AB29" s="6"/>
      <c r="AC29" s="6"/>
      <c r="AD29" s="6"/>
      <c r="AE29" s="6"/>
      <c r="AF29" s="6"/>
      <c r="AG29" s="6"/>
      <c r="AH29" s="6"/>
      <c r="AI29" s="2"/>
      <c r="AJ29" s="7"/>
      <c r="AK29" s="7"/>
      <c r="AL29" s="7"/>
      <c r="AM29" s="7"/>
      <c r="AN29" s="7"/>
      <c r="AO29" s="7"/>
      <c r="AP29" s="7"/>
      <c r="AQ29" s="8"/>
      <c r="AR29" s="8"/>
      <c r="AS29" s="8"/>
      <c r="AT29" s="8"/>
      <c r="AU29" s="8"/>
      <c r="AV29" s="8"/>
      <c r="AW29" s="9">
        <f t="shared" si="9"/>
        <v>27</v>
      </c>
      <c r="AX29" s="10" t="s">
        <v>82</v>
      </c>
      <c r="AY29" s="11">
        <v>6</v>
      </c>
      <c r="AZ29" s="11">
        <v>3</v>
      </c>
      <c r="BA29" s="11">
        <v>4</v>
      </c>
      <c r="BB29" s="11">
        <v>7</v>
      </c>
      <c r="BC29" s="12"/>
      <c r="BD29" s="13">
        <v>60000</v>
      </c>
      <c r="BE29" s="49" t="s">
        <v>345</v>
      </c>
      <c r="BF29" s="49">
        <v>20</v>
      </c>
      <c r="BG29" s="49">
        <v>20</v>
      </c>
      <c r="BH29" s="49">
        <v>30</v>
      </c>
      <c r="BI29" s="49">
        <v>30</v>
      </c>
      <c r="BJ29" s="49" t="s">
        <v>75</v>
      </c>
      <c r="BK29" s="49">
        <v>16</v>
      </c>
      <c r="BL29" s="49"/>
      <c r="BM29" s="14"/>
      <c r="BN29" s="15"/>
      <c r="BO29" s="13"/>
      <c r="BP29" s="13"/>
      <c r="BQ29" s="13"/>
      <c r="BR29" s="13"/>
      <c r="BS29" s="14"/>
      <c r="BT29" s="13"/>
      <c r="BU29" s="17"/>
      <c r="BV29" s="13"/>
      <c r="BW29" s="13"/>
      <c r="BX29" s="13"/>
      <c r="BY29" s="14"/>
      <c r="BZ29" s="19"/>
      <c r="CA29" s="20"/>
      <c r="CB29" s="20"/>
      <c r="CC29" s="20"/>
      <c r="CD29" s="20"/>
      <c r="CE29" s="20"/>
      <c r="CF29" s="19"/>
      <c r="CG29" s="20"/>
      <c r="CH29" s="20"/>
      <c r="CI29" s="20"/>
      <c r="CK29" s="19"/>
      <c r="CL29" s="19"/>
      <c r="CM29" s="19"/>
      <c r="CN29" s="20"/>
      <c r="CO29" s="19"/>
      <c r="CP29" s="19"/>
      <c r="CQ29" s="19"/>
      <c r="CR29" s="19"/>
      <c r="CS29" s="19"/>
      <c r="CT29" s="19"/>
      <c r="CU29" s="19"/>
      <c r="CV29" s="19"/>
      <c r="CW29" s="20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GF29" s="49"/>
    </row>
    <row r="30" spans="1:188" ht="18" hidden="1" customHeight="1" x14ac:dyDescent="0.25">
      <c r="A30" s="1"/>
      <c r="B30" s="2"/>
      <c r="C30" s="2"/>
      <c r="D30" s="3"/>
      <c r="E30" s="2"/>
      <c r="F30" s="2"/>
      <c r="G30" s="2"/>
      <c r="H30" s="2"/>
      <c r="I30" s="2"/>
      <c r="J30" s="2"/>
      <c r="K30" s="2"/>
      <c r="L30" s="2"/>
      <c r="M30" s="2"/>
      <c r="N30" s="4"/>
      <c r="O30" s="4"/>
      <c r="P30" s="4"/>
      <c r="Q30" s="4"/>
      <c r="R30" s="2"/>
      <c r="S30" s="2"/>
      <c r="T30" s="2"/>
      <c r="U30" s="2"/>
      <c r="V30" s="2"/>
      <c r="W30" s="2"/>
      <c r="X30" s="2"/>
      <c r="Y30" s="5"/>
      <c r="Z30" s="5"/>
      <c r="AA30" s="5"/>
      <c r="AB30" s="6"/>
      <c r="AC30" s="6"/>
      <c r="AD30" s="6"/>
      <c r="AE30" s="6"/>
      <c r="AF30" s="6"/>
      <c r="AG30" s="6"/>
      <c r="AH30" s="6"/>
      <c r="AI30" s="2"/>
      <c r="AJ30" s="7"/>
      <c r="AK30" s="7"/>
      <c r="AL30" s="7"/>
      <c r="AM30" s="7"/>
      <c r="AN30" s="7"/>
      <c r="AO30" s="7"/>
      <c r="AP30" s="7"/>
      <c r="AQ30" s="8"/>
      <c r="AR30" s="8"/>
      <c r="AS30" s="8"/>
      <c r="AT30" s="8"/>
      <c r="AU30" s="8"/>
      <c r="AV30" s="8"/>
      <c r="AW30" s="9">
        <f t="shared" si="9"/>
        <v>28</v>
      </c>
      <c r="AX30" s="10" t="s">
        <v>108</v>
      </c>
      <c r="AY30" s="11">
        <v>6</v>
      </c>
      <c r="AZ30" s="11">
        <v>3</v>
      </c>
      <c r="BA30" s="11">
        <v>4</v>
      </c>
      <c r="BB30" s="11">
        <v>7</v>
      </c>
      <c r="BC30" s="12" t="s">
        <v>346</v>
      </c>
      <c r="BD30" s="13">
        <v>70000</v>
      </c>
      <c r="BE30" s="49" t="s">
        <v>347</v>
      </c>
      <c r="BF30" s="49">
        <v>20</v>
      </c>
      <c r="BG30" s="49">
        <v>20</v>
      </c>
      <c r="BH30" s="49">
        <v>20</v>
      </c>
      <c r="BI30" s="49">
        <v>30</v>
      </c>
      <c r="BJ30" s="49" t="s">
        <v>75</v>
      </c>
      <c r="BK30" s="49">
        <v>2</v>
      </c>
      <c r="BL30" s="49"/>
      <c r="BM30" s="14"/>
      <c r="BN30" s="15"/>
      <c r="BO30" s="13"/>
      <c r="BP30" s="13"/>
      <c r="BQ30" s="13"/>
      <c r="BR30" s="13"/>
      <c r="BS30" s="14"/>
      <c r="BT30" s="13"/>
      <c r="BU30" s="17"/>
      <c r="BV30" s="13"/>
      <c r="BW30" s="13"/>
      <c r="BX30" s="13"/>
      <c r="BY30" s="14"/>
      <c r="BZ30" s="19"/>
      <c r="CA30" s="20"/>
      <c r="CB30" s="20"/>
      <c r="CC30" s="20"/>
      <c r="CD30" s="20"/>
      <c r="CE30" s="20"/>
      <c r="CF30" s="19"/>
      <c r="CG30" s="20"/>
      <c r="CH30" s="20"/>
      <c r="CI30" s="20"/>
      <c r="CK30" s="19"/>
      <c r="CL30" s="19"/>
      <c r="CM30" s="19"/>
      <c r="CN30" s="20"/>
      <c r="CO30" s="19"/>
      <c r="CP30" s="19"/>
      <c r="CQ30" s="19"/>
      <c r="CR30" s="19"/>
      <c r="CS30" s="19"/>
      <c r="CT30" s="19"/>
      <c r="CU30" s="19"/>
      <c r="CV30" s="19"/>
      <c r="CW30" s="20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GF30" s="49"/>
    </row>
    <row r="31" spans="1:188" ht="18" hidden="1" customHeight="1" x14ac:dyDescent="0.25">
      <c r="A31" s="1"/>
      <c r="B31" s="2"/>
      <c r="C31" s="2"/>
      <c r="D31" s="3"/>
      <c r="E31" s="2"/>
      <c r="F31" s="2"/>
      <c r="G31" s="2"/>
      <c r="H31" s="2"/>
      <c r="I31" s="2"/>
      <c r="J31" s="2"/>
      <c r="K31" s="2"/>
      <c r="L31" s="2"/>
      <c r="M31" s="2"/>
      <c r="N31" s="4"/>
      <c r="O31" s="4"/>
      <c r="P31" s="4"/>
      <c r="Q31" s="4"/>
      <c r="R31" s="2"/>
      <c r="S31" s="2"/>
      <c r="T31" s="2"/>
      <c r="U31" s="2"/>
      <c r="V31" s="2"/>
      <c r="W31" s="2"/>
      <c r="X31" s="2"/>
      <c r="Y31" s="5"/>
      <c r="Z31" s="5"/>
      <c r="AA31" s="5"/>
      <c r="AB31" s="6"/>
      <c r="AC31" s="6"/>
      <c r="AD31" s="6"/>
      <c r="AE31" s="6"/>
      <c r="AF31" s="6"/>
      <c r="AG31" s="6"/>
      <c r="AH31" s="6"/>
      <c r="AI31" s="2"/>
      <c r="AJ31" s="7"/>
      <c r="AK31" s="7"/>
      <c r="AL31" s="7"/>
      <c r="AM31" s="7"/>
      <c r="AN31" s="7"/>
      <c r="AO31" s="7"/>
      <c r="AP31" s="7"/>
      <c r="AQ31" s="8"/>
      <c r="AR31" s="8"/>
      <c r="AS31" s="8"/>
      <c r="AT31" s="8"/>
      <c r="AU31" s="8"/>
      <c r="AV31" s="8"/>
      <c r="AW31" s="9">
        <f t="shared" si="9"/>
        <v>29</v>
      </c>
      <c r="AX31" s="82" t="s">
        <v>133</v>
      </c>
      <c r="AY31" s="83">
        <v>8</v>
      </c>
      <c r="AZ31" s="83">
        <v>3</v>
      </c>
      <c r="BA31" s="83">
        <v>4</v>
      </c>
      <c r="BB31" s="83">
        <v>7</v>
      </c>
      <c r="BC31" s="84" t="s">
        <v>348</v>
      </c>
      <c r="BD31" s="49">
        <v>100000</v>
      </c>
      <c r="BE31" s="49" t="s">
        <v>349</v>
      </c>
      <c r="BF31" s="49">
        <v>20</v>
      </c>
      <c r="BG31" s="49">
        <v>20</v>
      </c>
      <c r="BH31" s="49">
        <v>30</v>
      </c>
      <c r="BI31" s="49">
        <v>30</v>
      </c>
      <c r="BJ31" s="49" t="s">
        <v>75</v>
      </c>
      <c r="BK31" s="49">
        <v>4</v>
      </c>
      <c r="BL31" s="49"/>
      <c r="BM31" s="14"/>
      <c r="BN31" s="15"/>
      <c r="BO31" s="13"/>
      <c r="BP31" s="13"/>
      <c r="BQ31" s="13"/>
      <c r="BR31" s="13"/>
      <c r="BS31" s="14"/>
      <c r="BT31" s="13"/>
      <c r="BU31" s="17"/>
      <c r="BV31" s="13"/>
      <c r="BW31" s="13"/>
      <c r="BX31" s="13"/>
      <c r="BY31" s="14"/>
      <c r="BZ31" s="19"/>
      <c r="CA31" s="20"/>
      <c r="CB31" s="20"/>
      <c r="CC31" s="20"/>
      <c r="CD31" s="20"/>
      <c r="CE31" s="20"/>
      <c r="CF31" s="19"/>
      <c r="CG31" s="20"/>
      <c r="CH31" s="20"/>
      <c r="CI31" s="20"/>
      <c r="CK31" s="19"/>
      <c r="CL31" s="19"/>
      <c r="CM31" s="19"/>
      <c r="CN31" s="20"/>
      <c r="CO31" s="19"/>
      <c r="CP31" s="19"/>
      <c r="CQ31" s="19"/>
      <c r="CR31" s="19"/>
      <c r="CS31" s="19"/>
      <c r="CT31" s="19"/>
      <c r="CU31" s="19"/>
      <c r="CV31" s="19"/>
      <c r="CW31" s="20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GF31" s="49"/>
    </row>
    <row r="32" spans="1:188" ht="18" hidden="1" customHeight="1" x14ac:dyDescent="0.25">
      <c r="A32" s="181"/>
      <c r="B32" s="5"/>
      <c r="C32" s="5"/>
      <c r="D32" s="182"/>
      <c r="E32" s="5"/>
      <c r="F32" s="5"/>
      <c r="G32" s="5"/>
      <c r="H32" s="5"/>
      <c r="I32" s="5"/>
      <c r="J32" s="5"/>
      <c r="K32" s="5"/>
      <c r="L32" s="5"/>
      <c r="M32" s="5"/>
      <c r="N32" s="183"/>
      <c r="O32" s="183"/>
      <c r="P32" s="183"/>
      <c r="Q32" s="183"/>
      <c r="R32" s="5"/>
      <c r="S32" s="5"/>
      <c r="T32" s="5"/>
      <c r="U32" s="5"/>
      <c r="V32" s="5"/>
      <c r="W32" s="5"/>
      <c r="X32" s="5"/>
      <c r="Y32" s="5"/>
      <c r="Z32" s="5"/>
      <c r="AA32" s="5"/>
      <c r="AB32" s="6"/>
      <c r="AC32" s="6"/>
      <c r="AD32" s="6"/>
      <c r="AE32" s="6"/>
      <c r="AF32" s="6"/>
      <c r="AG32" s="6"/>
      <c r="AH32" s="6"/>
      <c r="AI32" s="2"/>
      <c r="AJ32" s="7"/>
      <c r="AK32" s="7"/>
      <c r="AL32" s="7"/>
      <c r="AM32" s="7"/>
      <c r="AN32" s="7"/>
      <c r="AO32" s="7">
        <v>1</v>
      </c>
      <c r="AP32" s="7"/>
      <c r="AQ32" s="8"/>
      <c r="AR32" s="8"/>
      <c r="AS32" s="8"/>
      <c r="AT32" s="8"/>
      <c r="AU32" s="8"/>
      <c r="AV32" s="8"/>
      <c r="AW32" s="9">
        <f t="shared" si="9"/>
        <v>30</v>
      </c>
      <c r="AX32" s="82" t="s">
        <v>160</v>
      </c>
      <c r="AY32" s="83">
        <v>7</v>
      </c>
      <c r="AZ32" s="83">
        <v>3</v>
      </c>
      <c r="BA32" s="83">
        <v>4</v>
      </c>
      <c r="BB32" s="83">
        <v>8</v>
      </c>
      <c r="BC32" s="84" t="s">
        <v>350</v>
      </c>
      <c r="BD32" s="49">
        <v>110000</v>
      </c>
      <c r="BE32" s="49" t="s">
        <v>351</v>
      </c>
      <c r="BF32" s="49">
        <v>20</v>
      </c>
      <c r="BG32" s="49">
        <v>20</v>
      </c>
      <c r="BH32" s="49">
        <v>30</v>
      </c>
      <c r="BI32" s="49">
        <v>30</v>
      </c>
      <c r="BJ32" s="49" t="s">
        <v>75</v>
      </c>
      <c r="BK32" s="49">
        <v>2</v>
      </c>
      <c r="BL32" s="96"/>
      <c r="BM32" s="14"/>
      <c r="BN32" s="15"/>
      <c r="BO32" s="13"/>
      <c r="BP32" s="13"/>
      <c r="BQ32" s="13"/>
      <c r="BR32" s="13"/>
      <c r="BS32" s="14"/>
      <c r="BT32" s="13"/>
      <c r="BU32" s="17"/>
      <c r="BV32" s="13"/>
      <c r="BW32" s="13"/>
      <c r="BX32" s="13"/>
      <c r="BY32" s="14"/>
      <c r="BZ32" s="19"/>
      <c r="CA32" s="20"/>
      <c r="CB32" s="20"/>
      <c r="CC32" s="20"/>
      <c r="CD32" s="20"/>
      <c r="CE32" s="20"/>
      <c r="CF32" s="19"/>
      <c r="CG32" s="20"/>
      <c r="CH32" s="20"/>
      <c r="CI32" s="20"/>
      <c r="CK32" s="19"/>
      <c r="CL32" s="19"/>
      <c r="CM32" s="19"/>
      <c r="CN32" s="20"/>
      <c r="CO32" s="19"/>
      <c r="CP32" s="19"/>
      <c r="CQ32" s="19"/>
      <c r="CR32" s="19"/>
      <c r="CS32" s="19"/>
      <c r="CT32" s="19"/>
      <c r="CU32" s="19"/>
      <c r="CV32" s="19"/>
      <c r="CW32" s="20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GF32" s="96"/>
    </row>
    <row r="33" spans="20:188" ht="18" hidden="1" customHeight="1" x14ac:dyDescent="0.25">
      <c r="T33" s="186">
        <f t="shared" ref="T33:Y48" si="10">IF(AJ3=1,0,IF(AJ3=5,50,IF(AJ3=4,40,IF(AJ3=3,30,IF(AJ3=2,30,VLOOKUP($D3,$AX:$BJ,HLOOKUP(VLOOKUP(AJ3,$AO$32:$AQ$87,2,FALSE),$AX$1:$BJ$2,2,FALSE),FALSE))))))</f>
        <v>0</v>
      </c>
      <c r="U33" s="186">
        <f t="shared" si="10"/>
        <v>0</v>
      </c>
      <c r="V33" s="186">
        <f t="shared" si="10"/>
        <v>0</v>
      </c>
      <c r="W33" s="186">
        <f t="shared" si="10"/>
        <v>0</v>
      </c>
      <c r="X33" s="186">
        <f t="shared" si="10"/>
        <v>0</v>
      </c>
      <c r="Y33" s="186">
        <f t="shared" si="10"/>
        <v>0</v>
      </c>
      <c r="AA33" s="187">
        <v>1</v>
      </c>
      <c r="AO33" s="192">
        <f>AO32+1</f>
        <v>2</v>
      </c>
      <c r="AP33" s="192" t="s">
        <v>352</v>
      </c>
      <c r="AQ33" s="193" t="s">
        <v>353</v>
      </c>
      <c r="AW33" s="9">
        <f t="shared" si="9"/>
        <v>31</v>
      </c>
      <c r="AX33" s="82" t="s">
        <v>354</v>
      </c>
      <c r="AY33" s="83">
        <v>6</v>
      </c>
      <c r="AZ33" s="83">
        <v>3</v>
      </c>
      <c r="BA33" s="83">
        <v>4</v>
      </c>
      <c r="BB33" s="83">
        <v>7</v>
      </c>
      <c r="BC33" s="84" t="s">
        <v>295</v>
      </c>
      <c r="BD33" s="49">
        <v>60000</v>
      </c>
      <c r="BE33" s="96" t="s">
        <v>355</v>
      </c>
      <c r="BF33" s="96" t="s">
        <v>75</v>
      </c>
      <c r="BG33" s="96" t="s">
        <v>75</v>
      </c>
      <c r="BH33" s="96" t="s">
        <v>75</v>
      </c>
      <c r="BI33" s="96" t="s">
        <v>75</v>
      </c>
      <c r="BJ33" s="96" t="s">
        <v>75</v>
      </c>
      <c r="BK33" s="96">
        <v>11</v>
      </c>
      <c r="BL33" s="13"/>
      <c r="BM33" s="14"/>
      <c r="BN33" s="15"/>
      <c r="BO33" s="13"/>
      <c r="BP33" s="13"/>
      <c r="BQ33" s="13"/>
      <c r="BR33" s="13"/>
      <c r="BS33" s="14"/>
      <c r="BT33" s="13"/>
      <c r="BU33" s="17"/>
      <c r="BV33" s="13"/>
      <c r="BW33" s="13"/>
      <c r="BX33" s="13"/>
      <c r="BY33" s="14"/>
      <c r="GF33" s="13"/>
    </row>
    <row r="34" spans="20:188" ht="18" hidden="1" customHeight="1" x14ac:dyDescent="0.25">
      <c r="T34" s="186">
        <f t="shared" si="10"/>
        <v>0</v>
      </c>
      <c r="U34" s="186">
        <f t="shared" si="10"/>
        <v>0</v>
      </c>
      <c r="V34" s="186">
        <f t="shared" si="10"/>
        <v>0</v>
      </c>
      <c r="W34" s="186">
        <f t="shared" si="10"/>
        <v>0</v>
      </c>
      <c r="X34" s="186">
        <f t="shared" si="10"/>
        <v>0</v>
      </c>
      <c r="Y34" s="186">
        <f t="shared" si="10"/>
        <v>0</v>
      </c>
      <c r="AA34" s="187">
        <v>2</v>
      </c>
      <c r="AO34" s="192">
        <f>AO33+1</f>
        <v>3</v>
      </c>
      <c r="AP34" s="192" t="s">
        <v>4</v>
      </c>
      <c r="AQ34" s="193" t="s">
        <v>356</v>
      </c>
      <c r="AW34" s="9">
        <f t="shared" si="9"/>
        <v>32</v>
      </c>
      <c r="AX34" s="10" t="s">
        <v>54</v>
      </c>
      <c r="AY34" s="11">
        <v>6</v>
      </c>
      <c r="AZ34" s="11">
        <v>2</v>
      </c>
      <c r="BA34" s="11">
        <v>3</v>
      </c>
      <c r="BB34" s="11">
        <v>7</v>
      </c>
      <c r="BC34" s="12" t="s">
        <v>357</v>
      </c>
      <c r="BD34" s="13">
        <v>40000</v>
      </c>
      <c r="BE34" s="13" t="s">
        <v>358</v>
      </c>
      <c r="BF34" s="13">
        <v>30</v>
      </c>
      <c r="BG34" s="13">
        <v>20</v>
      </c>
      <c r="BH34" s="13">
        <v>30</v>
      </c>
      <c r="BI34" s="13">
        <v>30</v>
      </c>
      <c r="BJ34" s="13" t="s">
        <v>75</v>
      </c>
      <c r="BK34" s="13">
        <v>16</v>
      </c>
      <c r="BL34" s="13"/>
      <c r="BM34" s="14"/>
      <c r="BN34" s="15"/>
      <c r="BO34" s="13"/>
      <c r="BP34" s="13"/>
      <c r="BQ34" s="13"/>
      <c r="BR34" s="13"/>
      <c r="BS34" s="14"/>
      <c r="BT34" s="13"/>
      <c r="BU34" s="17"/>
      <c r="BV34" s="13"/>
      <c r="BW34" s="13"/>
      <c r="BX34" s="13"/>
      <c r="BY34" s="14"/>
      <c r="GF34" s="13"/>
    </row>
    <row r="35" spans="20:188" ht="18" hidden="1" customHeight="1" x14ac:dyDescent="0.25">
      <c r="T35" s="186">
        <f t="shared" si="10"/>
        <v>0</v>
      </c>
      <c r="U35" s="186">
        <f t="shared" si="10"/>
        <v>0</v>
      </c>
      <c r="V35" s="186">
        <f t="shared" si="10"/>
        <v>0</v>
      </c>
      <c r="W35" s="186">
        <f t="shared" si="10"/>
        <v>0</v>
      </c>
      <c r="X35" s="186">
        <f t="shared" si="10"/>
        <v>0</v>
      </c>
      <c r="Y35" s="186">
        <f t="shared" si="10"/>
        <v>0</v>
      </c>
      <c r="AA35" s="187">
        <v>3</v>
      </c>
      <c r="AO35" s="192">
        <f t="shared" ref="AO35:AO87" si="11">AO34+1</f>
        <v>4</v>
      </c>
      <c r="AP35" s="192" t="s">
        <v>3</v>
      </c>
      <c r="AQ35" s="193" t="s">
        <v>359</v>
      </c>
      <c r="AV35" s="21" t="s">
        <v>360</v>
      </c>
      <c r="AW35" s="9">
        <f t="shared" si="9"/>
        <v>33</v>
      </c>
      <c r="AX35" s="82" t="s">
        <v>109</v>
      </c>
      <c r="AY35" s="83">
        <v>6</v>
      </c>
      <c r="AZ35" s="83">
        <v>2</v>
      </c>
      <c r="BA35" s="83">
        <v>3</v>
      </c>
      <c r="BB35" s="83">
        <v>7</v>
      </c>
      <c r="BC35" s="12" t="s">
        <v>361</v>
      </c>
      <c r="BD35" s="49">
        <v>40000</v>
      </c>
      <c r="BE35" s="13" t="s">
        <v>362</v>
      </c>
      <c r="BF35" s="13">
        <v>30</v>
      </c>
      <c r="BG35" s="13">
        <v>20</v>
      </c>
      <c r="BH35" s="13">
        <v>30</v>
      </c>
      <c r="BI35" s="13">
        <v>30</v>
      </c>
      <c r="BJ35" s="13" t="s">
        <v>75</v>
      </c>
      <c r="BK35" s="13">
        <v>1</v>
      </c>
      <c r="BL35" s="13"/>
      <c r="BM35" s="14"/>
      <c r="BN35" s="15"/>
      <c r="BO35" s="13"/>
      <c r="BP35" s="13"/>
      <c r="BQ35" s="13"/>
      <c r="BR35" s="13"/>
      <c r="BS35" s="14"/>
      <c r="BT35" s="13"/>
      <c r="BU35" s="17"/>
      <c r="BV35" s="13"/>
      <c r="BW35" s="13"/>
      <c r="BX35" s="13"/>
      <c r="BY35" s="14"/>
      <c r="GF35" s="13"/>
    </row>
    <row r="36" spans="20:188" ht="18" hidden="1" customHeight="1" x14ac:dyDescent="0.25">
      <c r="T36" s="186">
        <f t="shared" si="10"/>
        <v>0</v>
      </c>
      <c r="U36" s="186">
        <f t="shared" si="10"/>
        <v>0</v>
      </c>
      <c r="V36" s="186">
        <f t="shared" si="10"/>
        <v>0</v>
      </c>
      <c r="W36" s="186">
        <f t="shared" si="10"/>
        <v>0</v>
      </c>
      <c r="X36" s="186">
        <f t="shared" si="10"/>
        <v>0</v>
      </c>
      <c r="Y36" s="186">
        <f t="shared" si="10"/>
        <v>0</v>
      </c>
      <c r="AA36" s="187">
        <v>4</v>
      </c>
      <c r="AO36" s="192">
        <f t="shared" si="11"/>
        <v>5</v>
      </c>
      <c r="AP36" s="192" t="s">
        <v>2</v>
      </c>
      <c r="AQ36" s="193" t="s">
        <v>363</v>
      </c>
      <c r="AV36" s="21" t="s">
        <v>364</v>
      </c>
      <c r="AW36" s="9">
        <f t="shared" si="9"/>
        <v>34</v>
      </c>
      <c r="AX36" s="82" t="s">
        <v>134</v>
      </c>
      <c r="AY36" s="83">
        <v>7</v>
      </c>
      <c r="AZ36" s="83">
        <v>2</v>
      </c>
      <c r="BA36" s="83">
        <v>3</v>
      </c>
      <c r="BB36" s="83">
        <v>7</v>
      </c>
      <c r="BC36" s="12" t="s">
        <v>365</v>
      </c>
      <c r="BD36" s="49">
        <v>70000</v>
      </c>
      <c r="BE36" s="13" t="s">
        <v>366</v>
      </c>
      <c r="BF36" s="13">
        <v>30</v>
      </c>
      <c r="BG36" s="13">
        <v>20</v>
      </c>
      <c r="BH36" s="13">
        <v>30</v>
      </c>
      <c r="BI36" s="13">
        <v>30</v>
      </c>
      <c r="BJ36" s="13" t="s">
        <v>75</v>
      </c>
      <c r="BK36" s="13">
        <v>1</v>
      </c>
      <c r="BL36" s="13"/>
      <c r="BM36" s="14"/>
      <c r="BN36" s="15"/>
      <c r="BO36" s="13"/>
      <c r="BP36" s="13"/>
      <c r="BQ36" s="13"/>
      <c r="BR36" s="13"/>
      <c r="BS36" s="14"/>
      <c r="BT36" s="13"/>
      <c r="BU36" s="17"/>
      <c r="BV36" s="13"/>
      <c r="BW36" s="13"/>
      <c r="BX36" s="13"/>
      <c r="BY36" s="14"/>
      <c r="GF36" s="13"/>
    </row>
    <row r="37" spans="20:188" ht="18" hidden="1" customHeight="1" x14ac:dyDescent="0.25">
      <c r="T37" s="186">
        <f t="shared" si="10"/>
        <v>0</v>
      </c>
      <c r="U37" s="186">
        <f t="shared" si="10"/>
        <v>0</v>
      </c>
      <c r="V37" s="186">
        <f t="shared" si="10"/>
        <v>0</v>
      </c>
      <c r="W37" s="186">
        <f t="shared" si="10"/>
        <v>0</v>
      </c>
      <c r="X37" s="186">
        <f t="shared" si="10"/>
        <v>0</v>
      </c>
      <c r="Y37" s="186">
        <f t="shared" si="10"/>
        <v>0</v>
      </c>
      <c r="AA37" s="187">
        <v>5</v>
      </c>
      <c r="AO37" s="192">
        <f t="shared" si="11"/>
        <v>6</v>
      </c>
      <c r="AP37" s="192" t="s">
        <v>8</v>
      </c>
      <c r="AQ37" s="193" t="s">
        <v>311</v>
      </c>
      <c r="AV37" s="21" t="s">
        <v>367</v>
      </c>
      <c r="AW37" s="9">
        <f t="shared" si="9"/>
        <v>35</v>
      </c>
      <c r="AX37" s="82" t="s">
        <v>161</v>
      </c>
      <c r="AY37" s="83">
        <v>6</v>
      </c>
      <c r="AZ37" s="83">
        <v>2</v>
      </c>
      <c r="BA37" s="83">
        <v>3</v>
      </c>
      <c r="BB37" s="83">
        <v>7</v>
      </c>
      <c r="BC37" s="84" t="s">
        <v>368</v>
      </c>
      <c r="BD37" s="49">
        <v>40000</v>
      </c>
      <c r="BE37" s="13" t="s">
        <v>369</v>
      </c>
      <c r="BF37" s="13">
        <v>30</v>
      </c>
      <c r="BG37" s="13">
        <v>20</v>
      </c>
      <c r="BH37" s="13">
        <v>30</v>
      </c>
      <c r="BI37" s="13">
        <v>30</v>
      </c>
      <c r="BJ37" s="13" t="s">
        <v>75</v>
      </c>
      <c r="BK37" s="13">
        <v>1</v>
      </c>
      <c r="BL37" s="13"/>
      <c r="BM37" s="14"/>
      <c r="BN37" s="15"/>
      <c r="BO37" s="13"/>
      <c r="BP37" s="13"/>
      <c r="BQ37" s="13"/>
      <c r="BR37" s="13"/>
      <c r="BS37" s="14"/>
      <c r="BT37" s="13"/>
      <c r="BU37" s="17"/>
      <c r="BV37" s="13"/>
      <c r="BW37" s="13"/>
      <c r="BX37" s="13"/>
      <c r="BY37" s="14"/>
      <c r="GF37" s="13"/>
    </row>
    <row r="38" spans="20:188" ht="18" hidden="1" customHeight="1" x14ac:dyDescent="0.25">
      <c r="T38" s="186">
        <f t="shared" si="10"/>
        <v>0</v>
      </c>
      <c r="U38" s="186">
        <f t="shared" si="10"/>
        <v>0</v>
      </c>
      <c r="V38" s="186">
        <f t="shared" si="10"/>
        <v>0</v>
      </c>
      <c r="W38" s="186">
        <f t="shared" si="10"/>
        <v>0</v>
      </c>
      <c r="X38" s="186">
        <f t="shared" si="10"/>
        <v>0</v>
      </c>
      <c r="Y38" s="186">
        <f t="shared" si="10"/>
        <v>0</v>
      </c>
      <c r="AA38" s="187">
        <v>6</v>
      </c>
      <c r="AO38" s="192">
        <f t="shared" si="11"/>
        <v>7</v>
      </c>
      <c r="AP38" s="192" t="s">
        <v>8</v>
      </c>
      <c r="AQ38" s="193" t="s">
        <v>370</v>
      </c>
      <c r="AV38" s="21" t="s">
        <v>371</v>
      </c>
      <c r="AW38" s="9">
        <f t="shared" si="9"/>
        <v>36</v>
      </c>
      <c r="AX38" s="82" t="s">
        <v>187</v>
      </c>
      <c r="AY38" s="83">
        <v>3</v>
      </c>
      <c r="AZ38" s="83">
        <v>7</v>
      </c>
      <c r="BA38" s="83">
        <v>3</v>
      </c>
      <c r="BB38" s="83">
        <v>7</v>
      </c>
      <c r="BC38" s="84" t="s">
        <v>372</v>
      </c>
      <c r="BD38" s="49">
        <v>70000</v>
      </c>
      <c r="BE38" s="13" t="s">
        <v>373</v>
      </c>
      <c r="BF38" s="13">
        <v>30</v>
      </c>
      <c r="BG38" s="13">
        <v>30</v>
      </c>
      <c r="BH38" s="13">
        <v>30</v>
      </c>
      <c r="BI38" s="13">
        <v>20</v>
      </c>
      <c r="BJ38" s="13" t="s">
        <v>75</v>
      </c>
      <c r="BK38" s="13">
        <v>1</v>
      </c>
      <c r="BL38" s="49"/>
      <c r="BM38" s="14"/>
      <c r="BN38" s="15"/>
      <c r="BO38" s="13"/>
      <c r="BP38" s="13"/>
      <c r="BQ38" s="13"/>
      <c r="BR38" s="13"/>
      <c r="BS38" s="14"/>
      <c r="BT38" s="13"/>
      <c r="BU38" s="17"/>
      <c r="BV38" s="13"/>
      <c r="BW38" s="13"/>
      <c r="BX38" s="13"/>
      <c r="BY38" s="14"/>
      <c r="GF38" s="13"/>
    </row>
    <row r="39" spans="20:188" ht="18" hidden="1" customHeight="1" x14ac:dyDescent="0.25">
      <c r="T39" s="186">
        <f t="shared" si="10"/>
        <v>0</v>
      </c>
      <c r="U39" s="186">
        <f t="shared" si="10"/>
        <v>0</v>
      </c>
      <c r="V39" s="186">
        <f t="shared" si="10"/>
        <v>0</v>
      </c>
      <c r="W39" s="186">
        <f t="shared" si="10"/>
        <v>0</v>
      </c>
      <c r="X39" s="186">
        <f t="shared" si="10"/>
        <v>0</v>
      </c>
      <c r="Y39" s="186">
        <f t="shared" si="10"/>
        <v>0</v>
      </c>
      <c r="AA39" s="187">
        <v>7</v>
      </c>
      <c r="AO39" s="192">
        <f t="shared" si="11"/>
        <v>8</v>
      </c>
      <c r="AP39" s="192" t="s">
        <v>8</v>
      </c>
      <c r="AQ39" s="193" t="s">
        <v>374</v>
      </c>
      <c r="AV39" s="21" t="s">
        <v>375</v>
      </c>
      <c r="AW39" s="9">
        <f t="shared" si="9"/>
        <v>37</v>
      </c>
      <c r="AX39" s="82" t="s">
        <v>207</v>
      </c>
      <c r="AY39" s="83">
        <v>4</v>
      </c>
      <c r="AZ39" s="83">
        <v>5</v>
      </c>
      <c r="BA39" s="83">
        <v>1</v>
      </c>
      <c r="BB39" s="83">
        <v>9</v>
      </c>
      <c r="BC39" s="84" t="s">
        <v>376</v>
      </c>
      <c r="BD39" s="49">
        <v>110000</v>
      </c>
      <c r="BE39" s="96" t="s">
        <v>377</v>
      </c>
      <c r="BF39" s="96">
        <v>30</v>
      </c>
      <c r="BG39" s="96">
        <v>30</v>
      </c>
      <c r="BH39" s="96">
        <v>30</v>
      </c>
      <c r="BI39" s="96">
        <v>20</v>
      </c>
      <c r="BJ39" s="96" t="s">
        <v>75</v>
      </c>
      <c r="BK39" s="49">
        <v>2</v>
      </c>
      <c r="BL39" s="96"/>
      <c r="BM39" s="14"/>
      <c r="BN39" s="15"/>
      <c r="BO39" s="13"/>
      <c r="BP39" s="13"/>
      <c r="BQ39" s="13"/>
      <c r="BR39" s="13"/>
      <c r="BS39" s="14"/>
      <c r="BT39" s="13"/>
      <c r="BU39" s="17"/>
      <c r="BV39" s="13"/>
      <c r="BW39" s="13"/>
      <c r="BX39" s="13"/>
      <c r="BY39" s="14"/>
      <c r="GF39" s="96"/>
    </row>
    <row r="40" spans="20:188" ht="18" hidden="1" customHeight="1" x14ac:dyDescent="0.25">
      <c r="T40" s="186">
        <f t="shared" si="10"/>
        <v>0</v>
      </c>
      <c r="U40" s="186">
        <f t="shared" si="10"/>
        <v>0</v>
      </c>
      <c r="V40" s="186">
        <f t="shared" si="10"/>
        <v>0</v>
      </c>
      <c r="W40" s="186">
        <f t="shared" si="10"/>
        <v>0</v>
      </c>
      <c r="X40" s="186">
        <f t="shared" si="10"/>
        <v>0</v>
      </c>
      <c r="Y40" s="186">
        <f t="shared" si="10"/>
        <v>0</v>
      </c>
      <c r="AA40" s="187">
        <v>8</v>
      </c>
      <c r="AO40" s="192">
        <f t="shared" si="11"/>
        <v>9</v>
      </c>
      <c r="AP40" s="192" t="s">
        <v>8</v>
      </c>
      <c r="AQ40" s="193" t="s">
        <v>378</v>
      </c>
      <c r="AV40" s="21" t="s">
        <v>109</v>
      </c>
      <c r="AW40" s="9">
        <f t="shared" si="9"/>
        <v>38</v>
      </c>
      <c r="AX40" s="82" t="s">
        <v>379</v>
      </c>
      <c r="AY40" s="83">
        <v>6</v>
      </c>
      <c r="AZ40" s="83">
        <v>2</v>
      </c>
      <c r="BA40" s="83">
        <v>3</v>
      </c>
      <c r="BB40" s="83">
        <v>7</v>
      </c>
      <c r="BC40" s="84" t="s">
        <v>380</v>
      </c>
      <c r="BD40" s="49">
        <v>40000</v>
      </c>
      <c r="BE40" s="96" t="s">
        <v>381</v>
      </c>
      <c r="BF40" s="96" t="s">
        <v>75</v>
      </c>
      <c r="BG40" s="96" t="s">
        <v>75</v>
      </c>
      <c r="BH40" s="96" t="s">
        <v>75</v>
      </c>
      <c r="BI40" s="96" t="s">
        <v>75</v>
      </c>
      <c r="BJ40" s="96" t="s">
        <v>75</v>
      </c>
      <c r="BK40" s="96">
        <v>11</v>
      </c>
      <c r="BL40" s="13"/>
      <c r="BM40" s="14"/>
      <c r="BN40" s="15"/>
      <c r="BO40" s="13"/>
      <c r="BP40" s="13"/>
      <c r="BQ40" s="13"/>
      <c r="BR40" s="13"/>
      <c r="BS40" s="14"/>
      <c r="BT40" s="13"/>
      <c r="BU40" s="17"/>
      <c r="BV40" s="13"/>
      <c r="BW40" s="13"/>
      <c r="BX40" s="13"/>
      <c r="BY40" s="14"/>
      <c r="GF40" s="13"/>
    </row>
    <row r="41" spans="20:188" ht="18" hidden="1" customHeight="1" x14ac:dyDescent="0.25">
      <c r="T41" s="186">
        <f t="shared" si="10"/>
        <v>0</v>
      </c>
      <c r="U41" s="186">
        <f t="shared" si="10"/>
        <v>0</v>
      </c>
      <c r="V41" s="186">
        <f t="shared" si="10"/>
        <v>0</v>
      </c>
      <c r="W41" s="186">
        <f t="shared" si="10"/>
        <v>0</v>
      </c>
      <c r="X41" s="186">
        <f t="shared" si="10"/>
        <v>0</v>
      </c>
      <c r="Y41" s="186">
        <f t="shared" si="10"/>
        <v>0</v>
      </c>
      <c r="AA41" s="187">
        <v>9</v>
      </c>
      <c r="AO41" s="192">
        <f t="shared" si="11"/>
        <v>10</v>
      </c>
      <c r="AP41" s="192" t="s">
        <v>8</v>
      </c>
      <c r="AQ41" s="193" t="s">
        <v>382</v>
      </c>
      <c r="AV41" s="21" t="s">
        <v>383</v>
      </c>
      <c r="AW41" s="9">
        <f t="shared" si="9"/>
        <v>39</v>
      </c>
      <c r="AX41" s="82" t="s">
        <v>55</v>
      </c>
      <c r="AY41" s="83">
        <v>5</v>
      </c>
      <c r="AZ41" s="83">
        <v>2</v>
      </c>
      <c r="BA41" s="83">
        <v>3</v>
      </c>
      <c r="BB41" s="83">
        <v>6</v>
      </c>
      <c r="BC41" s="84" t="s">
        <v>357</v>
      </c>
      <c r="BD41" s="49">
        <v>30000</v>
      </c>
      <c r="BE41" s="13" t="s">
        <v>384</v>
      </c>
      <c r="BF41" s="13">
        <v>30</v>
      </c>
      <c r="BG41" s="13">
        <v>20</v>
      </c>
      <c r="BH41" s="13">
        <v>30</v>
      </c>
      <c r="BI41" s="13">
        <v>30</v>
      </c>
      <c r="BJ41" s="13" t="s">
        <v>75</v>
      </c>
      <c r="BK41" s="13">
        <v>16</v>
      </c>
      <c r="BL41" s="49"/>
      <c r="BM41" s="14"/>
      <c r="BN41" s="15"/>
      <c r="BO41" s="13"/>
      <c r="BP41" s="13"/>
      <c r="BQ41" s="13"/>
      <c r="BR41" s="13"/>
      <c r="BS41" s="14"/>
      <c r="BT41" s="13"/>
      <c r="BU41" s="17"/>
      <c r="BV41" s="13"/>
      <c r="BW41" s="13"/>
      <c r="BX41" s="13"/>
      <c r="BY41" s="14"/>
      <c r="GF41" s="13"/>
    </row>
    <row r="42" spans="20:188" ht="18" hidden="1" customHeight="1" x14ac:dyDescent="0.25">
      <c r="T42" s="186">
        <f t="shared" si="10"/>
        <v>0</v>
      </c>
      <c r="U42" s="186">
        <f t="shared" si="10"/>
        <v>0</v>
      </c>
      <c r="V42" s="186">
        <f t="shared" si="10"/>
        <v>0</v>
      </c>
      <c r="W42" s="186">
        <f t="shared" si="10"/>
        <v>0</v>
      </c>
      <c r="X42" s="186">
        <f t="shared" si="10"/>
        <v>0</v>
      </c>
      <c r="Y42" s="186">
        <f t="shared" si="10"/>
        <v>0</v>
      </c>
      <c r="AA42" s="187">
        <v>10</v>
      </c>
      <c r="AO42" s="192">
        <f t="shared" si="11"/>
        <v>11</v>
      </c>
      <c r="AP42" s="192" t="s">
        <v>8</v>
      </c>
      <c r="AQ42" s="193" t="s">
        <v>385</v>
      </c>
      <c r="AV42" s="21" t="s">
        <v>386</v>
      </c>
      <c r="AW42" s="9">
        <f t="shared" si="9"/>
        <v>40</v>
      </c>
      <c r="AX42" s="82" t="s">
        <v>110</v>
      </c>
      <c r="AY42" s="83">
        <v>2</v>
      </c>
      <c r="AZ42" s="83">
        <v>6</v>
      </c>
      <c r="BA42" s="83">
        <v>1</v>
      </c>
      <c r="BB42" s="83">
        <v>10</v>
      </c>
      <c r="BC42" s="84" t="s">
        <v>387</v>
      </c>
      <c r="BD42" s="49">
        <v>120000</v>
      </c>
      <c r="BE42" s="96" t="s">
        <v>388</v>
      </c>
      <c r="BF42" s="96">
        <v>30</v>
      </c>
      <c r="BG42" s="96">
        <v>30</v>
      </c>
      <c r="BH42" s="96">
        <v>30</v>
      </c>
      <c r="BI42" s="96">
        <v>20</v>
      </c>
      <c r="BJ42" s="96" t="s">
        <v>75</v>
      </c>
      <c r="BK42" s="49">
        <v>2</v>
      </c>
      <c r="BL42" s="96"/>
      <c r="BM42" s="14"/>
      <c r="BN42" s="15"/>
      <c r="BO42" s="13"/>
      <c r="BP42" s="13"/>
      <c r="BQ42" s="13"/>
      <c r="BR42" s="13"/>
      <c r="BS42" s="14"/>
      <c r="BT42" s="13"/>
      <c r="BU42" s="17"/>
      <c r="BV42" s="13"/>
      <c r="BW42" s="13"/>
      <c r="BX42" s="13"/>
      <c r="BY42" s="14"/>
      <c r="GF42" s="96"/>
    </row>
    <row r="43" spans="20:188" ht="18" hidden="1" customHeight="1" x14ac:dyDescent="0.25">
      <c r="T43" s="186">
        <f t="shared" si="10"/>
        <v>0</v>
      </c>
      <c r="U43" s="186">
        <f t="shared" si="10"/>
        <v>0</v>
      </c>
      <c r="V43" s="186">
        <f t="shared" si="10"/>
        <v>0</v>
      </c>
      <c r="W43" s="186">
        <f t="shared" si="10"/>
        <v>0</v>
      </c>
      <c r="X43" s="186">
        <f t="shared" si="10"/>
        <v>0</v>
      </c>
      <c r="Y43" s="186">
        <f t="shared" si="10"/>
        <v>0</v>
      </c>
      <c r="AA43" s="187">
        <v>11</v>
      </c>
      <c r="AO43" s="192">
        <f t="shared" si="11"/>
        <v>12</v>
      </c>
      <c r="AP43" s="192" t="s">
        <v>8</v>
      </c>
      <c r="AQ43" s="193" t="s">
        <v>389</v>
      </c>
      <c r="AV43" s="21" t="s">
        <v>390</v>
      </c>
      <c r="AW43" s="9">
        <f t="shared" si="9"/>
        <v>41</v>
      </c>
      <c r="AX43" s="82" t="s">
        <v>391</v>
      </c>
      <c r="AY43" s="83">
        <v>5</v>
      </c>
      <c r="AZ43" s="83">
        <v>2</v>
      </c>
      <c r="BA43" s="83">
        <v>3</v>
      </c>
      <c r="BB43" s="83">
        <v>6</v>
      </c>
      <c r="BC43" s="84" t="s">
        <v>380</v>
      </c>
      <c r="BD43" s="49">
        <v>30000</v>
      </c>
      <c r="BE43" s="96" t="s">
        <v>392</v>
      </c>
      <c r="BF43" s="96" t="s">
        <v>75</v>
      </c>
      <c r="BG43" s="96" t="s">
        <v>75</v>
      </c>
      <c r="BH43" s="96" t="s">
        <v>75</v>
      </c>
      <c r="BI43" s="96" t="s">
        <v>75</v>
      </c>
      <c r="BJ43" s="96" t="s">
        <v>75</v>
      </c>
      <c r="BK43" s="96">
        <v>11</v>
      </c>
      <c r="BL43" s="13"/>
      <c r="BM43" s="14"/>
      <c r="BN43" s="15"/>
      <c r="BO43" s="13"/>
      <c r="BP43" s="13"/>
      <c r="BQ43" s="13"/>
      <c r="BR43" s="13"/>
      <c r="BS43" s="14"/>
      <c r="BT43" s="13"/>
      <c r="BU43" s="17"/>
      <c r="BV43" s="13"/>
      <c r="BW43" s="13"/>
      <c r="BX43" s="13"/>
      <c r="BY43" s="14"/>
      <c r="GF43" s="13"/>
    </row>
    <row r="44" spans="20:188" ht="18" hidden="1" customHeight="1" x14ac:dyDescent="0.25">
      <c r="T44" s="186">
        <f t="shared" si="10"/>
        <v>0</v>
      </c>
      <c r="U44" s="186">
        <f t="shared" si="10"/>
        <v>0</v>
      </c>
      <c r="V44" s="186">
        <f t="shared" si="10"/>
        <v>0</v>
      </c>
      <c r="W44" s="186">
        <f t="shared" si="10"/>
        <v>0</v>
      </c>
      <c r="X44" s="186">
        <f t="shared" si="10"/>
        <v>0</v>
      </c>
      <c r="Y44" s="186">
        <f t="shared" si="10"/>
        <v>0</v>
      </c>
      <c r="AA44" s="187">
        <v>12</v>
      </c>
      <c r="AO44" s="192">
        <f t="shared" si="11"/>
        <v>13</v>
      </c>
      <c r="AP44" s="192" t="s">
        <v>8</v>
      </c>
      <c r="AQ44" s="193" t="s">
        <v>393</v>
      </c>
      <c r="AV44" s="21" t="s">
        <v>394</v>
      </c>
      <c r="AW44" s="9">
        <f t="shared" si="9"/>
        <v>42</v>
      </c>
      <c r="AX44" s="10" t="s">
        <v>83</v>
      </c>
      <c r="AY44" s="11">
        <v>6</v>
      </c>
      <c r="AZ44" s="11">
        <v>3</v>
      </c>
      <c r="BA44" s="11">
        <v>4</v>
      </c>
      <c r="BB44" s="11">
        <v>8</v>
      </c>
      <c r="BC44" s="12"/>
      <c r="BD44" s="13">
        <v>70000</v>
      </c>
      <c r="BE44" s="13" t="s">
        <v>395</v>
      </c>
      <c r="BF44" s="13">
        <v>20</v>
      </c>
      <c r="BG44" s="13">
        <v>20</v>
      </c>
      <c r="BH44" s="13">
        <v>30</v>
      </c>
      <c r="BI44" s="13">
        <v>30</v>
      </c>
      <c r="BJ44" s="13" t="s">
        <v>75</v>
      </c>
      <c r="BK44" s="13">
        <v>16</v>
      </c>
      <c r="BL44" s="13"/>
      <c r="BM44" s="14"/>
      <c r="BN44" s="15"/>
      <c r="BO44" s="13"/>
      <c r="BP44" s="13"/>
      <c r="BQ44" s="13"/>
      <c r="BR44" s="13"/>
      <c r="BS44" s="14"/>
      <c r="BT44" s="13"/>
      <c r="BU44" s="17"/>
      <c r="BV44" s="13"/>
      <c r="BW44" s="13"/>
      <c r="BX44" s="13"/>
      <c r="BY44" s="14"/>
      <c r="GF44" s="13"/>
    </row>
    <row r="45" spans="20:188" ht="18" hidden="1" customHeight="1" x14ac:dyDescent="0.25">
      <c r="T45" s="186">
        <f t="shared" si="10"/>
        <v>0</v>
      </c>
      <c r="U45" s="186">
        <f t="shared" si="10"/>
        <v>0</v>
      </c>
      <c r="V45" s="186">
        <f t="shared" si="10"/>
        <v>0</v>
      </c>
      <c r="W45" s="186">
        <f t="shared" si="10"/>
        <v>0</v>
      </c>
      <c r="X45" s="186">
        <f t="shared" si="10"/>
        <v>0</v>
      </c>
      <c r="Y45" s="186">
        <f t="shared" si="10"/>
        <v>0</v>
      </c>
      <c r="Z45" s="194"/>
      <c r="AA45" s="195">
        <v>13</v>
      </c>
      <c r="AB45" s="196"/>
      <c r="AC45" s="196"/>
      <c r="AD45" s="196"/>
      <c r="AE45" s="196"/>
      <c r="AF45" s="196"/>
      <c r="AG45" s="196"/>
      <c r="AH45" s="196"/>
      <c r="AO45" s="192">
        <f t="shared" si="11"/>
        <v>14</v>
      </c>
      <c r="AP45" s="192" t="s">
        <v>8</v>
      </c>
      <c r="AQ45" s="193" t="s">
        <v>396</v>
      </c>
      <c r="AV45" s="21" t="s">
        <v>397</v>
      </c>
      <c r="AW45" s="9">
        <f t="shared" si="9"/>
        <v>43</v>
      </c>
      <c r="AX45" s="10" t="s">
        <v>111</v>
      </c>
      <c r="AY45" s="11">
        <v>6</v>
      </c>
      <c r="AZ45" s="11">
        <v>3</v>
      </c>
      <c r="BA45" s="11">
        <v>4</v>
      </c>
      <c r="BB45" s="11">
        <v>8</v>
      </c>
      <c r="BC45" s="12" t="s">
        <v>398</v>
      </c>
      <c r="BD45" s="13">
        <v>90000</v>
      </c>
      <c r="BE45" s="13" t="s">
        <v>399</v>
      </c>
      <c r="BF45" s="13">
        <v>20</v>
      </c>
      <c r="BG45" s="13">
        <v>20</v>
      </c>
      <c r="BH45" s="13">
        <v>20</v>
      </c>
      <c r="BI45" s="13">
        <v>30</v>
      </c>
      <c r="BJ45" s="13" t="s">
        <v>75</v>
      </c>
      <c r="BK45" s="13">
        <v>2</v>
      </c>
      <c r="BL45" s="13"/>
      <c r="BN45" s="15"/>
      <c r="BO45" s="13"/>
      <c r="BP45" s="13"/>
      <c r="BR45" s="49"/>
      <c r="BS45" s="197"/>
      <c r="BT45" s="49"/>
      <c r="BU45" s="198"/>
      <c r="BV45" s="49"/>
      <c r="BW45" s="49"/>
      <c r="BX45" s="49"/>
      <c r="BY45" s="197"/>
      <c r="GF45" s="13"/>
    </row>
    <row r="46" spans="20:188" ht="18" hidden="1" customHeight="1" x14ac:dyDescent="0.25">
      <c r="T46" s="186">
        <f t="shared" si="10"/>
        <v>0</v>
      </c>
      <c r="U46" s="186">
        <f t="shared" si="10"/>
        <v>0</v>
      </c>
      <c r="V46" s="186">
        <f t="shared" si="10"/>
        <v>0</v>
      </c>
      <c r="W46" s="186">
        <f t="shared" si="10"/>
        <v>0</v>
      </c>
      <c r="X46" s="186">
        <f t="shared" si="10"/>
        <v>0</v>
      </c>
      <c r="Y46" s="186">
        <f t="shared" si="10"/>
        <v>0</v>
      </c>
      <c r="AA46" s="187">
        <v>14</v>
      </c>
      <c r="AO46" s="192">
        <f t="shared" si="11"/>
        <v>15</v>
      </c>
      <c r="AP46" s="192" t="s">
        <v>8</v>
      </c>
      <c r="AQ46" s="193" t="s">
        <v>400</v>
      </c>
      <c r="AV46" s="21" t="s">
        <v>295</v>
      </c>
      <c r="AW46" s="9">
        <f t="shared" si="9"/>
        <v>44</v>
      </c>
      <c r="AX46" s="10" t="s">
        <v>136</v>
      </c>
      <c r="AY46" s="11">
        <v>8</v>
      </c>
      <c r="AZ46" s="11">
        <v>3</v>
      </c>
      <c r="BA46" s="11">
        <v>4</v>
      </c>
      <c r="BB46" s="11">
        <v>7</v>
      </c>
      <c r="BC46" s="12" t="s">
        <v>401</v>
      </c>
      <c r="BD46" s="13">
        <v>90000</v>
      </c>
      <c r="BE46" s="13" t="s">
        <v>402</v>
      </c>
      <c r="BF46" s="13">
        <v>20</v>
      </c>
      <c r="BG46" s="13">
        <v>20</v>
      </c>
      <c r="BH46" s="13">
        <v>30</v>
      </c>
      <c r="BI46" s="13">
        <v>30</v>
      </c>
      <c r="BJ46" s="13" t="s">
        <v>75</v>
      </c>
      <c r="BK46" s="13">
        <v>4</v>
      </c>
      <c r="BL46" s="13"/>
      <c r="BR46" s="49"/>
      <c r="BS46" s="197"/>
      <c r="BT46" s="49"/>
      <c r="BU46" s="198"/>
      <c r="BV46" s="49"/>
      <c r="BW46" s="49"/>
      <c r="BX46" s="49"/>
      <c r="BY46" s="197"/>
      <c r="GF46" s="13"/>
    </row>
    <row r="47" spans="20:188" ht="18" hidden="1" customHeight="1" x14ac:dyDescent="0.25">
      <c r="T47" s="186">
        <f t="shared" si="10"/>
        <v>0</v>
      </c>
      <c r="U47" s="186">
        <f t="shared" si="10"/>
        <v>0</v>
      </c>
      <c r="V47" s="186">
        <f t="shared" si="10"/>
        <v>0</v>
      </c>
      <c r="W47" s="186">
        <f t="shared" si="10"/>
        <v>0</v>
      </c>
      <c r="X47" s="186">
        <f t="shared" si="10"/>
        <v>0</v>
      </c>
      <c r="Y47" s="186">
        <f t="shared" si="10"/>
        <v>0</v>
      </c>
      <c r="AA47" s="187">
        <v>15</v>
      </c>
      <c r="AO47" s="192">
        <f t="shared" si="11"/>
        <v>16</v>
      </c>
      <c r="AP47" s="192" t="s">
        <v>8</v>
      </c>
      <c r="AQ47" s="193" t="s">
        <v>403</v>
      </c>
      <c r="AV47" s="21" t="s">
        <v>404</v>
      </c>
      <c r="AW47" s="9">
        <f t="shared" si="9"/>
        <v>45</v>
      </c>
      <c r="AX47" s="10" t="s">
        <v>163</v>
      </c>
      <c r="AY47" s="11">
        <v>7</v>
      </c>
      <c r="AZ47" s="11">
        <v>3</v>
      </c>
      <c r="BA47" s="11">
        <v>4</v>
      </c>
      <c r="BB47" s="11">
        <v>8</v>
      </c>
      <c r="BC47" s="12" t="s">
        <v>311</v>
      </c>
      <c r="BD47" s="13">
        <v>100000</v>
      </c>
      <c r="BE47" s="13" t="s">
        <v>405</v>
      </c>
      <c r="BF47" s="13">
        <v>20</v>
      </c>
      <c r="BG47" s="13">
        <v>20</v>
      </c>
      <c r="BH47" s="13">
        <v>30</v>
      </c>
      <c r="BI47" s="13">
        <v>30</v>
      </c>
      <c r="BJ47" s="13" t="s">
        <v>75</v>
      </c>
      <c r="BK47" s="13">
        <v>2</v>
      </c>
      <c r="BL47" s="96"/>
      <c r="BR47" s="49"/>
      <c r="BS47" s="197"/>
      <c r="BT47" s="49"/>
      <c r="BU47" s="198"/>
      <c r="BV47" s="49"/>
      <c r="BW47" s="49"/>
      <c r="BX47" s="49"/>
      <c r="BY47" s="197"/>
      <c r="GF47" s="96"/>
    </row>
    <row r="48" spans="20:188" ht="18" hidden="1" customHeight="1" x14ac:dyDescent="0.25">
      <c r="T48" s="186">
        <f t="shared" si="10"/>
        <v>0</v>
      </c>
      <c r="U48" s="186">
        <f t="shared" si="10"/>
        <v>0</v>
      </c>
      <c r="V48" s="186">
        <f t="shared" si="10"/>
        <v>0</v>
      </c>
      <c r="W48" s="186">
        <f t="shared" si="10"/>
        <v>0</v>
      </c>
      <c r="X48" s="186">
        <f t="shared" si="10"/>
        <v>0</v>
      </c>
      <c r="Y48" s="186">
        <f t="shared" si="10"/>
        <v>0</v>
      </c>
      <c r="AA48" s="187">
        <v>16</v>
      </c>
      <c r="AO48" s="192">
        <f t="shared" si="11"/>
        <v>17</v>
      </c>
      <c r="AP48" s="192" t="s">
        <v>8</v>
      </c>
      <c r="AQ48" s="193" t="s">
        <v>406</v>
      </c>
      <c r="AV48" s="21" t="s">
        <v>407</v>
      </c>
      <c r="AW48" s="9">
        <f t="shared" si="9"/>
        <v>46</v>
      </c>
      <c r="AX48" s="82" t="s">
        <v>408</v>
      </c>
      <c r="AY48" s="83">
        <v>6</v>
      </c>
      <c r="AZ48" s="83">
        <v>3</v>
      </c>
      <c r="BA48" s="83">
        <v>4</v>
      </c>
      <c r="BB48" s="83">
        <v>8</v>
      </c>
      <c r="BC48" s="84" t="s">
        <v>295</v>
      </c>
      <c r="BD48" s="49">
        <v>70000</v>
      </c>
      <c r="BE48" s="96" t="s">
        <v>409</v>
      </c>
      <c r="BF48" s="96" t="s">
        <v>75</v>
      </c>
      <c r="BG48" s="96" t="s">
        <v>75</v>
      </c>
      <c r="BH48" s="96" t="s">
        <v>75</v>
      </c>
      <c r="BI48" s="96" t="s">
        <v>75</v>
      </c>
      <c r="BJ48" s="96" t="s">
        <v>75</v>
      </c>
      <c r="BK48" s="96">
        <v>11</v>
      </c>
      <c r="BL48" s="13"/>
      <c r="BR48" s="49"/>
      <c r="BS48" s="197"/>
      <c r="BT48" s="49"/>
      <c r="BU48" s="198"/>
      <c r="BV48" s="49"/>
      <c r="BW48" s="49"/>
      <c r="BX48" s="49"/>
      <c r="BY48" s="197"/>
      <c r="GF48" s="13"/>
    </row>
    <row r="49" spans="41:188" ht="18" hidden="1" customHeight="1" x14ac:dyDescent="0.25">
      <c r="AO49" s="192">
        <f t="shared" si="11"/>
        <v>18</v>
      </c>
      <c r="AP49" s="192" t="s">
        <v>8</v>
      </c>
      <c r="AQ49" s="193" t="s">
        <v>410</v>
      </c>
      <c r="AV49" s="21" t="s">
        <v>411</v>
      </c>
      <c r="AW49" s="9">
        <f t="shared" si="9"/>
        <v>47</v>
      </c>
      <c r="AX49" s="10" t="s">
        <v>84</v>
      </c>
      <c r="AY49" s="11">
        <v>6</v>
      </c>
      <c r="AZ49" s="11">
        <v>3</v>
      </c>
      <c r="BA49" s="11">
        <v>3</v>
      </c>
      <c r="BB49" s="11">
        <v>8</v>
      </c>
      <c r="BD49" s="49">
        <v>50000</v>
      </c>
      <c r="BE49" s="13" t="s">
        <v>412</v>
      </c>
      <c r="BF49" s="13">
        <v>20</v>
      </c>
      <c r="BG49" s="13">
        <v>30</v>
      </c>
      <c r="BH49" s="13">
        <v>30</v>
      </c>
      <c r="BI49" s="13">
        <v>30</v>
      </c>
      <c r="BJ49" s="13" t="s">
        <v>75</v>
      </c>
      <c r="BK49" s="13">
        <v>16</v>
      </c>
      <c r="BL49" s="13"/>
      <c r="BR49" s="49"/>
      <c r="BS49" s="197"/>
      <c r="BT49" s="49"/>
      <c r="BU49" s="198"/>
      <c r="BV49" s="49"/>
      <c r="BW49" s="49"/>
      <c r="BX49" s="49"/>
      <c r="BY49" s="197"/>
      <c r="GF49" s="13"/>
    </row>
    <row r="50" spans="41:188" ht="18" hidden="1" customHeight="1" x14ac:dyDescent="0.25">
      <c r="AO50" s="192">
        <f t="shared" si="11"/>
        <v>19</v>
      </c>
      <c r="AP50" s="192" t="s">
        <v>8</v>
      </c>
      <c r="AQ50" s="193" t="s">
        <v>413</v>
      </c>
      <c r="AV50" s="21" t="s">
        <v>414</v>
      </c>
      <c r="AW50" s="9">
        <f t="shared" si="9"/>
        <v>48</v>
      </c>
      <c r="AX50" s="10" t="s">
        <v>112</v>
      </c>
      <c r="AY50" s="11">
        <v>8</v>
      </c>
      <c r="AZ50" s="11">
        <v>2</v>
      </c>
      <c r="BA50" s="11">
        <v>3</v>
      </c>
      <c r="BB50" s="11">
        <v>7</v>
      </c>
      <c r="BC50" s="12" t="s">
        <v>415</v>
      </c>
      <c r="BD50" s="49">
        <v>70000</v>
      </c>
      <c r="BE50" s="13" t="s">
        <v>416</v>
      </c>
      <c r="BF50" s="13">
        <v>20</v>
      </c>
      <c r="BG50" s="13">
        <v>20</v>
      </c>
      <c r="BH50" s="13">
        <v>30</v>
      </c>
      <c r="BI50" s="13">
        <v>30</v>
      </c>
      <c r="BJ50" s="13" t="s">
        <v>75</v>
      </c>
      <c r="BK50" s="13">
        <v>4</v>
      </c>
      <c r="BL50" s="13"/>
      <c r="BR50" s="49"/>
      <c r="BS50" s="197"/>
      <c r="BT50" s="49"/>
      <c r="BU50" s="198"/>
      <c r="BV50" s="49"/>
      <c r="BW50" s="49"/>
      <c r="BX50" s="49"/>
      <c r="BY50" s="197"/>
      <c r="GF50" s="13"/>
    </row>
    <row r="51" spans="41:188" ht="18" hidden="1" customHeight="1" x14ac:dyDescent="0.25">
      <c r="AO51" s="192">
        <f t="shared" si="11"/>
        <v>20</v>
      </c>
      <c r="AP51" s="192" t="s">
        <v>9</v>
      </c>
      <c r="AQ51" s="193" t="s">
        <v>401</v>
      </c>
      <c r="AV51" s="21" t="s">
        <v>417</v>
      </c>
      <c r="AW51" s="9">
        <f t="shared" si="9"/>
        <v>49</v>
      </c>
      <c r="AX51" s="10" t="s">
        <v>137</v>
      </c>
      <c r="AY51" s="11">
        <v>6</v>
      </c>
      <c r="AZ51" s="11">
        <v>3</v>
      </c>
      <c r="BA51" s="11">
        <v>3</v>
      </c>
      <c r="BB51" s="11">
        <v>8</v>
      </c>
      <c r="BC51" s="12" t="s">
        <v>418</v>
      </c>
      <c r="BD51" s="49">
        <v>70000</v>
      </c>
      <c r="BE51" s="13" t="s">
        <v>419</v>
      </c>
      <c r="BF51" s="13">
        <v>20</v>
      </c>
      <c r="BG51" s="13">
        <v>30</v>
      </c>
      <c r="BH51" s="13">
        <v>20</v>
      </c>
      <c r="BI51" s="13">
        <v>30</v>
      </c>
      <c r="BJ51" s="13" t="s">
        <v>75</v>
      </c>
      <c r="BK51" s="13">
        <v>2</v>
      </c>
      <c r="BL51" s="13"/>
      <c r="BR51" s="49"/>
      <c r="BS51" s="197"/>
      <c r="BT51" s="49"/>
      <c r="BU51" s="198"/>
      <c r="BV51" s="49"/>
      <c r="BW51" s="49"/>
      <c r="BX51" s="49"/>
      <c r="BY51" s="197"/>
      <c r="GF51" s="13"/>
    </row>
    <row r="52" spans="41:188" ht="18" hidden="1" customHeight="1" x14ac:dyDescent="0.25">
      <c r="AO52" s="192">
        <f t="shared" si="11"/>
        <v>21</v>
      </c>
      <c r="AP52" s="192" t="s">
        <v>9</v>
      </c>
      <c r="AQ52" s="193" t="s">
        <v>420</v>
      </c>
      <c r="AV52" s="21" t="s">
        <v>421</v>
      </c>
      <c r="AW52" s="9">
        <f t="shared" si="9"/>
        <v>50</v>
      </c>
      <c r="AX52" s="10" t="s">
        <v>164</v>
      </c>
      <c r="AY52" s="83">
        <v>7</v>
      </c>
      <c r="AZ52" s="83">
        <v>3</v>
      </c>
      <c r="BA52" s="83">
        <v>3</v>
      </c>
      <c r="BB52" s="83">
        <v>8</v>
      </c>
      <c r="BC52" s="12" t="s">
        <v>422</v>
      </c>
      <c r="BD52" s="49">
        <v>90000</v>
      </c>
      <c r="BE52" s="13" t="s">
        <v>423</v>
      </c>
      <c r="BF52" s="13">
        <v>20</v>
      </c>
      <c r="BG52" s="13">
        <v>30</v>
      </c>
      <c r="BH52" s="13">
        <v>30</v>
      </c>
      <c r="BI52" s="13">
        <v>20</v>
      </c>
      <c r="BJ52" s="13" t="s">
        <v>75</v>
      </c>
      <c r="BK52" s="13">
        <v>4</v>
      </c>
      <c r="BL52" s="49"/>
      <c r="BR52" s="49"/>
      <c r="BS52" s="197"/>
      <c r="BT52" s="49"/>
      <c r="BU52" s="198"/>
      <c r="BV52" s="49"/>
      <c r="BW52" s="49"/>
      <c r="BX52" s="49"/>
      <c r="BY52" s="197"/>
      <c r="GF52" s="13"/>
    </row>
    <row r="53" spans="41:188" ht="18" hidden="1" customHeight="1" x14ac:dyDescent="0.25">
      <c r="AO53" s="192">
        <f t="shared" si="11"/>
        <v>22</v>
      </c>
      <c r="AP53" s="192" t="s">
        <v>9</v>
      </c>
      <c r="AQ53" s="193" t="s">
        <v>424</v>
      </c>
      <c r="AV53" s="21" t="s">
        <v>425</v>
      </c>
      <c r="AW53" s="9">
        <f t="shared" si="9"/>
        <v>51</v>
      </c>
      <c r="AX53" s="82" t="s">
        <v>63</v>
      </c>
      <c r="AY53" s="83">
        <v>5</v>
      </c>
      <c r="AZ53" s="83">
        <v>5</v>
      </c>
      <c r="BA53" s="83">
        <v>2</v>
      </c>
      <c r="BB53" s="83">
        <v>9</v>
      </c>
      <c r="BC53" s="84" t="s">
        <v>426</v>
      </c>
      <c r="BD53" s="49">
        <v>140000</v>
      </c>
      <c r="BE53" s="96" t="s">
        <v>427</v>
      </c>
      <c r="BF53" s="96">
        <v>30</v>
      </c>
      <c r="BG53" s="96">
        <v>30</v>
      </c>
      <c r="BH53" s="96">
        <v>30</v>
      </c>
      <c r="BI53" s="96">
        <v>20</v>
      </c>
      <c r="BJ53" s="96" t="s">
        <v>75</v>
      </c>
      <c r="BK53" s="49">
        <v>1</v>
      </c>
      <c r="BL53" s="96"/>
      <c r="BR53" s="49"/>
      <c r="BS53" s="197"/>
      <c r="BT53" s="49"/>
      <c r="BU53" s="198"/>
      <c r="BV53" s="49"/>
      <c r="BW53" s="49"/>
      <c r="BX53" s="49"/>
      <c r="BY53" s="197"/>
      <c r="GF53" s="96"/>
    </row>
    <row r="54" spans="41:188" ht="18" hidden="1" customHeight="1" x14ac:dyDescent="0.25">
      <c r="AO54" s="192">
        <f t="shared" si="11"/>
        <v>23</v>
      </c>
      <c r="AP54" s="192" t="s">
        <v>9</v>
      </c>
      <c r="AQ54" s="193" t="s">
        <v>73</v>
      </c>
      <c r="AV54" s="21" t="s">
        <v>428</v>
      </c>
      <c r="AW54" s="9">
        <f t="shared" si="9"/>
        <v>52</v>
      </c>
      <c r="AX54" s="82" t="s">
        <v>429</v>
      </c>
      <c r="AY54" s="83">
        <v>6</v>
      </c>
      <c r="AZ54" s="83">
        <v>3</v>
      </c>
      <c r="BA54" s="83">
        <v>3</v>
      </c>
      <c r="BB54" s="83">
        <v>8</v>
      </c>
      <c r="BC54" s="84" t="s">
        <v>295</v>
      </c>
      <c r="BD54" s="49">
        <v>50000</v>
      </c>
      <c r="BE54" s="96" t="s">
        <v>430</v>
      </c>
      <c r="BF54" s="96" t="s">
        <v>75</v>
      </c>
      <c r="BG54" s="96" t="s">
        <v>75</v>
      </c>
      <c r="BH54" s="96" t="s">
        <v>75</v>
      </c>
      <c r="BI54" s="96" t="s">
        <v>75</v>
      </c>
      <c r="BJ54" s="96" t="s">
        <v>75</v>
      </c>
      <c r="BK54" s="96">
        <v>11</v>
      </c>
      <c r="BL54" s="49"/>
      <c r="BR54" s="49"/>
      <c r="BS54" s="197"/>
      <c r="BT54" s="49"/>
      <c r="BU54" s="198"/>
      <c r="BV54" s="49"/>
      <c r="BW54" s="49"/>
      <c r="BX54" s="49"/>
      <c r="BY54" s="197"/>
      <c r="GF54" s="49"/>
    </row>
    <row r="55" spans="41:188" ht="18" hidden="1" customHeight="1" x14ac:dyDescent="0.25">
      <c r="AO55" s="192">
        <f t="shared" si="11"/>
        <v>24</v>
      </c>
      <c r="AP55" s="192" t="s">
        <v>9</v>
      </c>
      <c r="AQ55" s="193" t="s">
        <v>431</v>
      </c>
      <c r="AV55" s="21" t="s">
        <v>432</v>
      </c>
      <c r="AW55" s="9">
        <f t="shared" si="9"/>
        <v>53</v>
      </c>
      <c r="AX55" s="82" t="s">
        <v>85</v>
      </c>
      <c r="AY55" s="83">
        <v>5</v>
      </c>
      <c r="AZ55" s="83">
        <v>3</v>
      </c>
      <c r="BA55" s="83">
        <v>2</v>
      </c>
      <c r="BB55" s="83">
        <v>7</v>
      </c>
      <c r="BC55" s="84" t="s">
        <v>433</v>
      </c>
      <c r="BD55" s="49">
        <v>40000</v>
      </c>
      <c r="BE55" s="49" t="s">
        <v>434</v>
      </c>
      <c r="BF55" s="49">
        <v>20</v>
      </c>
      <c r="BG55" s="49">
        <v>30</v>
      </c>
      <c r="BH55" s="49">
        <v>30</v>
      </c>
      <c r="BI55" s="49">
        <v>30</v>
      </c>
      <c r="BJ55" s="49" t="s">
        <v>75</v>
      </c>
      <c r="BK55" s="49">
        <v>16</v>
      </c>
      <c r="BL55" s="49"/>
      <c r="BR55" s="49"/>
      <c r="BS55" s="197"/>
      <c r="BT55" s="49"/>
      <c r="BU55" s="198"/>
      <c r="BV55" s="49"/>
      <c r="BW55" s="49"/>
      <c r="BX55" s="49"/>
      <c r="BY55" s="197"/>
      <c r="GF55" s="49"/>
    </row>
    <row r="56" spans="41:188" ht="18" hidden="1" customHeight="1" x14ac:dyDescent="0.25">
      <c r="AO56" s="192">
        <f t="shared" si="11"/>
        <v>25</v>
      </c>
      <c r="AP56" s="192" t="s">
        <v>9</v>
      </c>
      <c r="AQ56" s="193" t="s">
        <v>435</v>
      </c>
      <c r="AV56" s="21" t="s">
        <v>436</v>
      </c>
      <c r="AW56" s="9">
        <f t="shared" si="9"/>
        <v>54</v>
      </c>
      <c r="AX56" s="82" t="s">
        <v>113</v>
      </c>
      <c r="AY56" s="83">
        <v>6</v>
      </c>
      <c r="AZ56" s="83">
        <v>3</v>
      </c>
      <c r="BA56" s="83">
        <v>2</v>
      </c>
      <c r="BB56" s="83">
        <v>7</v>
      </c>
      <c r="BC56" s="84" t="s">
        <v>437</v>
      </c>
      <c r="BD56" s="49">
        <v>70000</v>
      </c>
      <c r="BE56" s="49" t="s">
        <v>438</v>
      </c>
      <c r="BF56" s="49">
        <v>20</v>
      </c>
      <c r="BG56" s="49">
        <v>30</v>
      </c>
      <c r="BH56" s="49">
        <v>20</v>
      </c>
      <c r="BI56" s="49">
        <v>30</v>
      </c>
      <c r="BJ56" s="49" t="s">
        <v>75</v>
      </c>
      <c r="BK56" s="49">
        <v>2</v>
      </c>
      <c r="BL56" s="49"/>
      <c r="BR56" s="49"/>
      <c r="BS56" s="197"/>
      <c r="BT56" s="49"/>
      <c r="BU56" s="198"/>
      <c r="BV56" s="49"/>
      <c r="BW56" s="49"/>
      <c r="BX56" s="49"/>
      <c r="BY56" s="197"/>
      <c r="GF56" s="49"/>
    </row>
    <row r="57" spans="41:188" ht="18" hidden="1" customHeight="1" x14ac:dyDescent="0.25">
      <c r="AO57" s="192">
        <f t="shared" si="11"/>
        <v>26</v>
      </c>
      <c r="AP57" s="192" t="s">
        <v>9</v>
      </c>
      <c r="AQ57" s="193" t="s">
        <v>439</v>
      </c>
      <c r="AV57" s="21" t="s">
        <v>440</v>
      </c>
      <c r="AW57" s="9">
        <f t="shared" si="9"/>
        <v>55</v>
      </c>
      <c r="AX57" s="82" t="s">
        <v>138</v>
      </c>
      <c r="AY57" s="83">
        <v>6</v>
      </c>
      <c r="AZ57" s="83">
        <v>3</v>
      </c>
      <c r="BA57" s="83">
        <v>2</v>
      </c>
      <c r="BB57" s="83">
        <v>8</v>
      </c>
      <c r="BC57" s="84" t="s">
        <v>441</v>
      </c>
      <c r="BD57" s="49">
        <v>90000</v>
      </c>
      <c r="BE57" s="49" t="s">
        <v>442</v>
      </c>
      <c r="BF57" s="49">
        <v>20</v>
      </c>
      <c r="BG57" s="49">
        <v>30</v>
      </c>
      <c r="BH57" s="49">
        <v>30</v>
      </c>
      <c r="BI57" s="49">
        <v>20</v>
      </c>
      <c r="BJ57" s="49" t="s">
        <v>75</v>
      </c>
      <c r="BK57" s="49">
        <v>2</v>
      </c>
      <c r="BL57" s="49"/>
      <c r="BR57" s="49"/>
      <c r="BS57" s="197"/>
      <c r="BT57" s="49"/>
      <c r="BU57" s="198"/>
      <c r="BV57" s="49"/>
      <c r="BW57" s="49"/>
      <c r="BX57" s="49"/>
      <c r="BY57" s="197"/>
      <c r="GF57" s="49"/>
    </row>
    <row r="58" spans="41:188" ht="18" hidden="1" customHeight="1" x14ac:dyDescent="0.25">
      <c r="AO58" s="192">
        <f t="shared" si="11"/>
        <v>27</v>
      </c>
      <c r="AP58" s="192" t="s">
        <v>9</v>
      </c>
      <c r="AQ58" s="193" t="s">
        <v>443</v>
      </c>
      <c r="AV58" s="21" t="s">
        <v>444</v>
      </c>
      <c r="AW58" s="9">
        <f t="shared" si="9"/>
        <v>56</v>
      </c>
      <c r="AX58" s="82" t="s">
        <v>165</v>
      </c>
      <c r="AY58" s="83">
        <v>4</v>
      </c>
      <c r="AZ58" s="83">
        <v>5</v>
      </c>
      <c r="BA58" s="83">
        <v>1</v>
      </c>
      <c r="BB58" s="83">
        <v>9</v>
      </c>
      <c r="BC58" s="84" t="s">
        <v>445</v>
      </c>
      <c r="BD58" s="49">
        <v>100000</v>
      </c>
      <c r="BE58" s="49" t="s">
        <v>446</v>
      </c>
      <c r="BF58" s="49">
        <v>30</v>
      </c>
      <c r="BG58" s="49">
        <v>30</v>
      </c>
      <c r="BH58" s="49">
        <v>30</v>
      </c>
      <c r="BI58" s="49">
        <v>20</v>
      </c>
      <c r="BJ58" s="49" t="s">
        <v>75</v>
      </c>
      <c r="BK58" s="49">
        <v>4</v>
      </c>
      <c r="BL58" s="96"/>
      <c r="BR58" s="49"/>
      <c r="BS58" s="197"/>
      <c r="BT58" s="49"/>
      <c r="BU58" s="198"/>
      <c r="BV58" s="49"/>
      <c r="BW58" s="49"/>
      <c r="BX58" s="49"/>
      <c r="BY58" s="197"/>
      <c r="GF58" s="96"/>
    </row>
    <row r="59" spans="41:188" ht="18" hidden="1" customHeight="1" x14ac:dyDescent="0.25">
      <c r="AO59" s="192">
        <f t="shared" si="11"/>
        <v>28</v>
      </c>
      <c r="AP59" s="192" t="s">
        <v>9</v>
      </c>
      <c r="AQ59" s="193" t="s">
        <v>447</v>
      </c>
      <c r="AV59" s="21" t="s">
        <v>448</v>
      </c>
      <c r="AW59" s="9">
        <f t="shared" si="9"/>
        <v>57</v>
      </c>
      <c r="AX59" s="82" t="s">
        <v>449</v>
      </c>
      <c r="AY59" s="83">
        <v>5</v>
      </c>
      <c r="AZ59" s="83">
        <v>3</v>
      </c>
      <c r="BA59" s="83">
        <v>2</v>
      </c>
      <c r="BB59" s="83">
        <v>7</v>
      </c>
      <c r="BC59" s="84" t="s">
        <v>450</v>
      </c>
      <c r="BD59" s="49">
        <v>40000</v>
      </c>
      <c r="BE59" s="96" t="s">
        <v>451</v>
      </c>
      <c r="BF59" s="96" t="s">
        <v>75</v>
      </c>
      <c r="BG59" s="96" t="s">
        <v>75</v>
      </c>
      <c r="BH59" s="96" t="s">
        <v>75</v>
      </c>
      <c r="BI59" s="96" t="s">
        <v>75</v>
      </c>
      <c r="BJ59" s="96" t="s">
        <v>75</v>
      </c>
      <c r="BK59" s="96">
        <v>11</v>
      </c>
      <c r="BL59" s="96"/>
      <c r="BR59" s="49"/>
      <c r="BS59" s="197"/>
      <c r="BT59" s="49"/>
      <c r="BU59" s="198"/>
      <c r="BV59" s="49"/>
      <c r="BW59" s="49"/>
      <c r="BX59" s="49"/>
      <c r="BY59" s="197"/>
      <c r="GF59" s="13"/>
    </row>
    <row r="60" spans="41:188" ht="18" hidden="1" customHeight="1" x14ac:dyDescent="0.25">
      <c r="AO60" s="192">
        <f t="shared" si="11"/>
        <v>29</v>
      </c>
      <c r="AP60" s="192" t="s">
        <v>9</v>
      </c>
      <c r="AQ60" s="193" t="s">
        <v>452</v>
      </c>
      <c r="AW60" s="9">
        <f t="shared" si="9"/>
        <v>58</v>
      </c>
      <c r="AX60" s="82" t="s">
        <v>86</v>
      </c>
      <c r="AY60" s="83">
        <v>8</v>
      </c>
      <c r="AZ60" s="83">
        <v>2</v>
      </c>
      <c r="BA60" s="83">
        <v>3</v>
      </c>
      <c r="BB60" s="83">
        <v>7</v>
      </c>
      <c r="BC60" s="84" t="s">
        <v>453</v>
      </c>
      <c r="BD60" s="49">
        <v>60000</v>
      </c>
      <c r="BE60" s="49" t="s">
        <v>454</v>
      </c>
      <c r="BF60" s="49">
        <v>30</v>
      </c>
      <c r="BG60" s="49">
        <v>20</v>
      </c>
      <c r="BH60" s="49">
        <v>30</v>
      </c>
      <c r="BI60" s="49">
        <v>30</v>
      </c>
      <c r="BJ60" s="49" t="s">
        <v>75</v>
      </c>
      <c r="BK60" s="96">
        <v>16</v>
      </c>
      <c r="BL60" s="49"/>
      <c r="BR60" s="49"/>
      <c r="BS60" s="197"/>
      <c r="BT60" s="49"/>
      <c r="BU60" s="198"/>
      <c r="BV60" s="49"/>
      <c r="BW60" s="49"/>
      <c r="BX60" s="49"/>
      <c r="BY60" s="197"/>
      <c r="GF60" s="13"/>
    </row>
    <row r="61" spans="41:188" ht="18" hidden="1" customHeight="1" x14ac:dyDescent="0.25">
      <c r="AO61" s="192">
        <f t="shared" si="11"/>
        <v>30</v>
      </c>
      <c r="AP61" s="192" t="s">
        <v>10</v>
      </c>
      <c r="AQ61" s="193" t="s">
        <v>455</v>
      </c>
      <c r="AW61" s="9">
        <f t="shared" si="9"/>
        <v>59</v>
      </c>
      <c r="AX61" s="82" t="s">
        <v>114</v>
      </c>
      <c r="AY61" s="83">
        <v>6</v>
      </c>
      <c r="AZ61" s="83">
        <v>4</v>
      </c>
      <c r="BA61" s="83">
        <v>1</v>
      </c>
      <c r="BB61" s="83">
        <v>9</v>
      </c>
      <c r="BD61" s="49">
        <v>80000</v>
      </c>
      <c r="BE61" s="49" t="s">
        <v>456</v>
      </c>
      <c r="BF61" s="49">
        <v>20</v>
      </c>
      <c r="BG61" s="49">
        <v>30</v>
      </c>
      <c r="BH61" s="49">
        <v>30</v>
      </c>
      <c r="BI61" s="49">
        <v>20</v>
      </c>
      <c r="BJ61" s="49" t="s">
        <v>75</v>
      </c>
      <c r="BK61" s="49">
        <v>6</v>
      </c>
      <c r="BL61" s="49"/>
      <c r="BR61" s="49"/>
      <c r="BS61" s="197"/>
      <c r="BT61" s="49"/>
      <c r="BU61" s="198"/>
      <c r="BV61" s="49"/>
      <c r="BW61" s="49"/>
      <c r="BX61" s="49"/>
      <c r="BY61" s="197"/>
      <c r="GF61" s="13"/>
    </row>
    <row r="62" spans="41:188" ht="18" hidden="1" customHeight="1" x14ac:dyDescent="0.25">
      <c r="AO62" s="192">
        <f t="shared" si="11"/>
        <v>31</v>
      </c>
      <c r="AP62" s="192" t="s">
        <v>10</v>
      </c>
      <c r="AQ62" s="193" t="s">
        <v>457</v>
      </c>
      <c r="AW62" s="9">
        <f t="shared" si="9"/>
        <v>60</v>
      </c>
      <c r="AX62" s="82" t="s">
        <v>139</v>
      </c>
      <c r="AY62" s="83">
        <v>6</v>
      </c>
      <c r="AZ62" s="83">
        <v>5</v>
      </c>
      <c r="BA62" s="83">
        <v>1</v>
      </c>
      <c r="BB62" s="83">
        <v>9</v>
      </c>
      <c r="BC62" s="84" t="s">
        <v>458</v>
      </c>
      <c r="BD62" s="49">
        <v>140000</v>
      </c>
      <c r="BE62" s="96" t="s">
        <v>459</v>
      </c>
      <c r="BF62" s="96">
        <v>30</v>
      </c>
      <c r="BG62" s="96">
        <v>30</v>
      </c>
      <c r="BH62" s="96">
        <v>30</v>
      </c>
      <c r="BI62" s="96">
        <v>20</v>
      </c>
      <c r="BJ62" s="96" t="s">
        <v>75</v>
      </c>
      <c r="BK62" s="49">
        <v>1</v>
      </c>
      <c r="BL62" s="49"/>
      <c r="BR62" s="49"/>
      <c r="BS62" s="197"/>
      <c r="BT62" s="49"/>
      <c r="BU62" s="198"/>
      <c r="BV62" s="49"/>
      <c r="BW62" s="49"/>
      <c r="BX62" s="49"/>
      <c r="BY62" s="197"/>
      <c r="GF62" s="96"/>
    </row>
    <row r="63" spans="41:188" ht="18" hidden="1" customHeight="1" x14ac:dyDescent="0.25">
      <c r="AO63" s="192">
        <f t="shared" si="11"/>
        <v>32</v>
      </c>
      <c r="AP63" s="192" t="s">
        <v>10</v>
      </c>
      <c r="AQ63" s="193" t="s">
        <v>460</v>
      </c>
      <c r="AW63" s="9">
        <f t="shared" si="9"/>
        <v>61</v>
      </c>
      <c r="AX63" s="82" t="s">
        <v>461</v>
      </c>
      <c r="AY63" s="83">
        <v>8</v>
      </c>
      <c r="AZ63" s="83">
        <v>2</v>
      </c>
      <c r="BA63" s="83">
        <v>3</v>
      </c>
      <c r="BB63" s="83">
        <v>7</v>
      </c>
      <c r="BC63" s="84" t="s">
        <v>462</v>
      </c>
      <c r="BD63" s="49">
        <v>60000</v>
      </c>
      <c r="BE63" s="96" t="s">
        <v>463</v>
      </c>
      <c r="BF63" s="96" t="s">
        <v>75</v>
      </c>
      <c r="BG63" s="96" t="s">
        <v>75</v>
      </c>
      <c r="BH63" s="96" t="s">
        <v>75</v>
      </c>
      <c r="BI63" s="96" t="s">
        <v>75</v>
      </c>
      <c r="BJ63" s="96" t="s">
        <v>75</v>
      </c>
      <c r="BK63" s="49">
        <v>11</v>
      </c>
      <c r="BL63" s="49"/>
      <c r="BR63" s="49"/>
      <c r="BS63" s="197"/>
      <c r="BT63" s="49"/>
      <c r="BU63" s="198"/>
      <c r="BV63" s="49"/>
      <c r="BW63" s="49"/>
      <c r="BX63" s="49"/>
      <c r="BY63" s="197"/>
      <c r="GF63" s="49"/>
    </row>
    <row r="64" spans="41:188" ht="18" hidden="1" customHeight="1" x14ac:dyDescent="0.25">
      <c r="AO64" s="192">
        <f t="shared" si="11"/>
        <v>33</v>
      </c>
      <c r="AP64" s="192" t="s">
        <v>10</v>
      </c>
      <c r="AQ64" s="193" t="s">
        <v>464</v>
      </c>
      <c r="AW64" s="9">
        <f t="shared" si="9"/>
        <v>62</v>
      </c>
      <c r="AX64" s="82" t="s">
        <v>87</v>
      </c>
      <c r="AY64" s="83">
        <v>4</v>
      </c>
      <c r="AZ64" s="83">
        <v>3</v>
      </c>
      <c r="BA64" s="83">
        <v>2</v>
      </c>
      <c r="BB64" s="83">
        <v>8</v>
      </c>
      <c r="BC64" s="84" t="s">
        <v>414</v>
      </c>
      <c r="BD64" s="49">
        <v>40000</v>
      </c>
      <c r="BE64" s="49" t="s">
        <v>465</v>
      </c>
      <c r="BF64" s="49">
        <v>20</v>
      </c>
      <c r="BG64" s="49">
        <v>30</v>
      </c>
      <c r="BH64" s="49">
        <v>30</v>
      </c>
      <c r="BI64" s="49">
        <v>30</v>
      </c>
      <c r="BJ64" s="49" t="s">
        <v>75</v>
      </c>
      <c r="BK64" s="49">
        <v>16</v>
      </c>
      <c r="BL64" s="49"/>
      <c r="BR64" s="49"/>
      <c r="BS64" s="197"/>
      <c r="BT64" s="49"/>
      <c r="BU64" s="198"/>
      <c r="BV64" s="49"/>
      <c r="BW64" s="49"/>
      <c r="BX64" s="49"/>
      <c r="BY64" s="197"/>
      <c r="GF64" s="49"/>
    </row>
    <row r="65" spans="41:188" ht="18" hidden="1" customHeight="1" x14ac:dyDescent="0.25">
      <c r="AO65" s="192">
        <f t="shared" si="11"/>
        <v>34</v>
      </c>
      <c r="AP65" s="192" t="s">
        <v>10</v>
      </c>
      <c r="AQ65" s="193" t="s">
        <v>466</v>
      </c>
      <c r="AW65" s="9">
        <f t="shared" si="9"/>
        <v>63</v>
      </c>
      <c r="AX65" s="82" t="s">
        <v>115</v>
      </c>
      <c r="AY65" s="83">
        <v>7</v>
      </c>
      <c r="AZ65" s="83">
        <v>3</v>
      </c>
      <c r="BA65" s="83">
        <v>3</v>
      </c>
      <c r="BB65" s="83">
        <v>7</v>
      </c>
      <c r="BC65" s="84" t="s">
        <v>73</v>
      </c>
      <c r="BD65" s="49">
        <v>70000</v>
      </c>
      <c r="BE65" s="49" t="s">
        <v>467</v>
      </c>
      <c r="BF65" s="49">
        <v>20</v>
      </c>
      <c r="BG65" s="49">
        <v>20</v>
      </c>
      <c r="BH65" s="49">
        <v>30</v>
      </c>
      <c r="BI65" s="49">
        <v>30</v>
      </c>
      <c r="BJ65" s="49" t="s">
        <v>75</v>
      </c>
      <c r="BK65" s="49">
        <v>2</v>
      </c>
      <c r="BL65" s="49"/>
      <c r="BR65" s="49"/>
      <c r="BS65" s="197"/>
      <c r="BT65" s="49"/>
      <c r="BU65" s="198"/>
      <c r="BV65" s="49"/>
      <c r="BW65" s="49"/>
      <c r="BX65" s="49"/>
      <c r="BY65" s="197"/>
      <c r="GF65" s="49"/>
    </row>
    <row r="66" spans="41:188" ht="18" hidden="1" customHeight="1" x14ac:dyDescent="0.25">
      <c r="AO66" s="192">
        <f t="shared" si="11"/>
        <v>35</v>
      </c>
      <c r="AP66" s="192" t="s">
        <v>10</v>
      </c>
      <c r="AQ66" s="193" t="s">
        <v>346</v>
      </c>
      <c r="AW66" s="9">
        <f t="shared" si="9"/>
        <v>64</v>
      </c>
      <c r="AX66" s="82" t="s">
        <v>140</v>
      </c>
      <c r="AY66" s="83">
        <v>6</v>
      </c>
      <c r="AZ66" s="83">
        <v>3</v>
      </c>
      <c r="BA66" s="83">
        <v>3</v>
      </c>
      <c r="BB66" s="83">
        <v>8</v>
      </c>
      <c r="BC66" s="84" t="s">
        <v>468</v>
      </c>
      <c r="BD66" s="49">
        <v>90000</v>
      </c>
      <c r="BE66" s="49" t="s">
        <v>469</v>
      </c>
      <c r="BF66" s="49">
        <v>20</v>
      </c>
      <c r="BG66" s="49">
        <v>30</v>
      </c>
      <c r="BH66" s="49">
        <v>30</v>
      </c>
      <c r="BI66" s="49">
        <v>20</v>
      </c>
      <c r="BJ66" s="49" t="s">
        <v>75</v>
      </c>
      <c r="BK66" s="49">
        <v>2</v>
      </c>
      <c r="BL66" s="49"/>
      <c r="BR66" s="49"/>
      <c r="BS66" s="197"/>
      <c r="BT66" s="49"/>
      <c r="BU66" s="198"/>
      <c r="BV66" s="49"/>
      <c r="BW66" s="49"/>
      <c r="BX66" s="49"/>
      <c r="BY66" s="197"/>
      <c r="GF66" s="49"/>
    </row>
    <row r="67" spans="41:188" ht="18" hidden="1" customHeight="1" x14ac:dyDescent="0.25">
      <c r="AO67" s="192">
        <f t="shared" si="11"/>
        <v>36</v>
      </c>
      <c r="AP67" s="192" t="s">
        <v>10</v>
      </c>
      <c r="AQ67" s="193" t="s">
        <v>470</v>
      </c>
      <c r="AW67" s="9">
        <f t="shared" si="9"/>
        <v>65</v>
      </c>
      <c r="AX67" s="82" t="s">
        <v>167</v>
      </c>
      <c r="AY67" s="83">
        <v>4</v>
      </c>
      <c r="AZ67" s="83">
        <v>4</v>
      </c>
      <c r="BA67" s="83">
        <v>2</v>
      </c>
      <c r="BB67" s="83">
        <v>9</v>
      </c>
      <c r="BC67" s="84" t="s">
        <v>471</v>
      </c>
      <c r="BD67" s="49">
        <v>110000</v>
      </c>
      <c r="BE67" s="49" t="s">
        <v>472</v>
      </c>
      <c r="BF67" s="49">
        <v>20</v>
      </c>
      <c r="BG67" s="49">
        <v>30</v>
      </c>
      <c r="BH67" s="49">
        <v>30</v>
      </c>
      <c r="BI67" s="49">
        <v>20</v>
      </c>
      <c r="BJ67" s="49" t="s">
        <v>75</v>
      </c>
      <c r="BK67" s="49">
        <v>2</v>
      </c>
      <c r="BL67" s="49"/>
      <c r="BR67" s="49"/>
      <c r="BS67" s="197"/>
      <c r="BT67" s="49"/>
      <c r="BU67" s="198"/>
      <c r="BV67" s="49"/>
      <c r="BW67" s="49"/>
      <c r="BX67" s="49"/>
      <c r="BY67" s="197"/>
      <c r="GF67" s="49"/>
    </row>
    <row r="68" spans="41:188" ht="18" hidden="1" customHeight="1" x14ac:dyDescent="0.25">
      <c r="AO68" s="192">
        <f t="shared" si="11"/>
        <v>37</v>
      </c>
      <c r="AP68" s="192" t="s">
        <v>11</v>
      </c>
      <c r="AQ68" s="193" t="s">
        <v>473</v>
      </c>
      <c r="AW68" s="9">
        <f t="shared" ref="AW68:AW131" si="12">IF(AX68="","",AW67+1)</f>
        <v>66</v>
      </c>
      <c r="AX68" s="82" t="s">
        <v>191</v>
      </c>
      <c r="AY68" s="83">
        <v>8</v>
      </c>
      <c r="AZ68" s="83">
        <v>3</v>
      </c>
      <c r="BA68" s="83">
        <v>3</v>
      </c>
      <c r="BB68" s="83">
        <v>8</v>
      </c>
      <c r="BC68" s="84" t="s">
        <v>474</v>
      </c>
      <c r="BD68" s="49">
        <v>120000</v>
      </c>
      <c r="BE68" s="49" t="s">
        <v>475</v>
      </c>
      <c r="BF68" s="49">
        <v>20</v>
      </c>
      <c r="BG68" s="49">
        <v>20</v>
      </c>
      <c r="BH68" s="49">
        <v>30</v>
      </c>
      <c r="BI68" s="49">
        <v>30</v>
      </c>
      <c r="BJ68" s="49" t="s">
        <v>75</v>
      </c>
      <c r="BK68" s="49">
        <v>2</v>
      </c>
      <c r="BL68" s="96"/>
      <c r="BR68" s="49"/>
      <c r="BS68" s="197"/>
      <c r="BT68" s="49"/>
      <c r="BU68" s="198"/>
      <c r="BV68" s="49"/>
      <c r="BW68" s="49"/>
      <c r="BX68" s="49"/>
      <c r="BY68" s="197"/>
      <c r="GF68" s="96"/>
    </row>
    <row r="69" spans="41:188" ht="18" hidden="1" customHeight="1" x14ac:dyDescent="0.25">
      <c r="AO69" s="192">
        <f t="shared" si="11"/>
        <v>38</v>
      </c>
      <c r="AP69" s="192" t="s">
        <v>11</v>
      </c>
      <c r="AQ69" s="193" t="s">
        <v>476</v>
      </c>
      <c r="AW69" s="9">
        <f t="shared" si="12"/>
        <v>67</v>
      </c>
      <c r="AX69" s="82" t="s">
        <v>477</v>
      </c>
      <c r="AY69" s="83">
        <v>4</v>
      </c>
      <c r="AZ69" s="83">
        <v>3</v>
      </c>
      <c r="BA69" s="83">
        <v>2</v>
      </c>
      <c r="BB69" s="83">
        <v>8</v>
      </c>
      <c r="BC69" s="84" t="s">
        <v>478</v>
      </c>
      <c r="BD69" s="49">
        <v>40000</v>
      </c>
      <c r="BE69" s="96" t="s">
        <v>479</v>
      </c>
      <c r="BF69" s="96" t="s">
        <v>75</v>
      </c>
      <c r="BG69" s="96" t="s">
        <v>75</v>
      </c>
      <c r="BH69" s="96" t="s">
        <v>75</v>
      </c>
      <c r="BI69" s="96" t="s">
        <v>75</v>
      </c>
      <c r="BJ69" s="96" t="s">
        <v>75</v>
      </c>
      <c r="BK69" s="96">
        <v>11</v>
      </c>
      <c r="BL69" s="49"/>
      <c r="BR69" s="49"/>
      <c r="BS69" s="197"/>
      <c r="BT69" s="49"/>
      <c r="BU69" s="198"/>
      <c r="BV69" s="49"/>
      <c r="BW69" s="49"/>
      <c r="BX69" s="49"/>
      <c r="BY69" s="197"/>
      <c r="GF69" s="49"/>
    </row>
    <row r="70" spans="41:188" ht="18" hidden="1" customHeight="1" x14ac:dyDescent="0.25">
      <c r="AO70" s="192">
        <f t="shared" si="11"/>
        <v>39</v>
      </c>
      <c r="AP70" s="192" t="s">
        <v>11</v>
      </c>
      <c r="AQ70" s="193" t="s">
        <v>480</v>
      </c>
      <c r="AW70" s="9">
        <f t="shared" si="12"/>
        <v>68</v>
      </c>
      <c r="AX70" s="82" t="s">
        <v>88</v>
      </c>
      <c r="AY70" s="83">
        <v>6</v>
      </c>
      <c r="AZ70" s="83">
        <v>3</v>
      </c>
      <c r="BA70" s="83">
        <v>3</v>
      </c>
      <c r="BB70" s="83">
        <v>7</v>
      </c>
      <c r="BC70" s="84" t="s">
        <v>481</v>
      </c>
      <c r="BD70" s="49">
        <v>50000</v>
      </c>
      <c r="BE70" s="49" t="s">
        <v>482</v>
      </c>
      <c r="BF70" s="49">
        <v>20</v>
      </c>
      <c r="BG70" s="49">
        <v>30</v>
      </c>
      <c r="BH70" s="49">
        <v>30</v>
      </c>
      <c r="BI70" s="49">
        <v>30</v>
      </c>
      <c r="BJ70" s="49" t="s">
        <v>75</v>
      </c>
      <c r="BK70" s="49">
        <v>16</v>
      </c>
      <c r="BL70" s="49"/>
      <c r="BR70" s="49"/>
      <c r="BS70" s="197"/>
      <c r="BT70" s="49"/>
      <c r="BU70" s="198"/>
      <c r="BV70" s="49"/>
      <c r="BW70" s="49"/>
      <c r="BX70" s="49"/>
      <c r="BY70" s="197"/>
      <c r="GF70" s="49"/>
    </row>
    <row r="71" spans="41:188" ht="18" hidden="1" customHeight="1" x14ac:dyDescent="0.25">
      <c r="AO71" s="192">
        <f t="shared" si="11"/>
        <v>40</v>
      </c>
      <c r="AP71" s="192" t="s">
        <v>11</v>
      </c>
      <c r="AQ71" s="193" t="s">
        <v>483</v>
      </c>
      <c r="AW71" s="9">
        <f t="shared" si="12"/>
        <v>69</v>
      </c>
      <c r="AX71" s="82" t="s">
        <v>116</v>
      </c>
      <c r="AY71" s="83">
        <v>6</v>
      </c>
      <c r="AZ71" s="83">
        <v>3</v>
      </c>
      <c r="BA71" s="83">
        <v>3</v>
      </c>
      <c r="BB71" s="83">
        <v>7</v>
      </c>
      <c r="BC71" s="84" t="s">
        <v>484</v>
      </c>
      <c r="BD71" s="49">
        <v>70000</v>
      </c>
      <c r="BE71" s="49" t="s">
        <v>485</v>
      </c>
      <c r="BF71" s="49">
        <v>20</v>
      </c>
      <c r="BG71" s="49">
        <v>30</v>
      </c>
      <c r="BH71" s="49">
        <v>20</v>
      </c>
      <c r="BI71" s="49">
        <v>30</v>
      </c>
      <c r="BJ71" s="49" t="s">
        <v>75</v>
      </c>
      <c r="BK71" s="49">
        <v>2</v>
      </c>
      <c r="BL71" s="49"/>
      <c r="BR71" s="49"/>
      <c r="BS71" s="197"/>
      <c r="BT71" s="49"/>
      <c r="BU71" s="198"/>
      <c r="BV71" s="49"/>
      <c r="BW71" s="49"/>
      <c r="BX71" s="49"/>
      <c r="BY71" s="197"/>
      <c r="GF71" s="49"/>
    </row>
    <row r="72" spans="41:188" ht="18" hidden="1" customHeight="1" x14ac:dyDescent="0.25">
      <c r="AO72" s="192">
        <f t="shared" si="11"/>
        <v>41</v>
      </c>
      <c r="AP72" s="192" t="s">
        <v>11</v>
      </c>
      <c r="AQ72" s="193" t="s">
        <v>486</v>
      </c>
      <c r="AW72" s="9">
        <f t="shared" si="12"/>
        <v>70</v>
      </c>
      <c r="AX72" s="82" t="s">
        <v>141</v>
      </c>
      <c r="AY72" s="83">
        <v>7</v>
      </c>
      <c r="AZ72" s="83">
        <v>3</v>
      </c>
      <c r="BA72" s="83">
        <v>3</v>
      </c>
      <c r="BB72" s="83">
        <v>7</v>
      </c>
      <c r="BC72" s="84" t="s">
        <v>487</v>
      </c>
      <c r="BD72" s="49">
        <v>90000</v>
      </c>
      <c r="BE72" s="49" t="s">
        <v>488</v>
      </c>
      <c r="BF72" s="49">
        <v>20</v>
      </c>
      <c r="BG72" s="49">
        <v>20</v>
      </c>
      <c r="BH72" s="49">
        <v>30</v>
      </c>
      <c r="BI72" s="49">
        <v>30</v>
      </c>
      <c r="BJ72" s="49" t="s">
        <v>75</v>
      </c>
      <c r="BK72" s="49">
        <v>2</v>
      </c>
      <c r="BL72" s="49"/>
      <c r="BR72" s="49"/>
      <c r="BS72" s="197"/>
      <c r="BT72" s="49"/>
      <c r="BU72" s="198"/>
      <c r="BV72" s="49"/>
      <c r="BW72" s="49"/>
      <c r="BX72" s="49"/>
      <c r="BY72" s="197"/>
      <c r="GF72" s="49"/>
    </row>
    <row r="73" spans="41:188" ht="18" hidden="1" customHeight="1" x14ac:dyDescent="0.25">
      <c r="AO73" s="192">
        <f t="shared" si="11"/>
        <v>42</v>
      </c>
      <c r="AP73" s="192" t="s">
        <v>11</v>
      </c>
      <c r="AQ73" s="193" t="s">
        <v>489</v>
      </c>
      <c r="AW73" s="9">
        <f t="shared" si="12"/>
        <v>71</v>
      </c>
      <c r="AX73" s="82" t="s">
        <v>168</v>
      </c>
      <c r="AY73" s="83">
        <v>6</v>
      </c>
      <c r="AZ73" s="83">
        <v>3</v>
      </c>
      <c r="BA73" s="83">
        <v>3</v>
      </c>
      <c r="BB73" s="83">
        <v>7</v>
      </c>
      <c r="BC73" s="84" t="s">
        <v>490</v>
      </c>
      <c r="BD73" s="49">
        <v>90000</v>
      </c>
      <c r="BE73" s="49" t="s">
        <v>491</v>
      </c>
      <c r="BF73" s="49">
        <v>20</v>
      </c>
      <c r="BG73" s="49">
        <v>30</v>
      </c>
      <c r="BH73" s="49">
        <v>30</v>
      </c>
      <c r="BI73" s="49">
        <v>20</v>
      </c>
      <c r="BJ73" s="49" t="s">
        <v>75</v>
      </c>
      <c r="BK73" s="49">
        <v>2</v>
      </c>
      <c r="BL73" s="49"/>
      <c r="BR73" s="49"/>
      <c r="BS73" s="197"/>
      <c r="BT73" s="49"/>
      <c r="BU73" s="198"/>
      <c r="BV73" s="49"/>
      <c r="BW73" s="49"/>
      <c r="BX73" s="49"/>
      <c r="BY73" s="197"/>
      <c r="GF73" s="49"/>
    </row>
    <row r="74" spans="41:188" ht="18" hidden="1" customHeight="1" x14ac:dyDescent="0.25">
      <c r="AO74" s="192">
        <f t="shared" si="11"/>
        <v>43</v>
      </c>
      <c r="AP74" s="192" t="s">
        <v>11</v>
      </c>
      <c r="AQ74" s="193" t="s">
        <v>492</v>
      </c>
      <c r="AW74" s="9">
        <f t="shared" si="12"/>
        <v>72</v>
      </c>
      <c r="AX74" s="82" t="s">
        <v>192</v>
      </c>
      <c r="AY74" s="83">
        <v>6</v>
      </c>
      <c r="AZ74" s="83">
        <v>4</v>
      </c>
      <c r="BA74" s="83">
        <v>2</v>
      </c>
      <c r="BB74" s="83">
        <v>8</v>
      </c>
      <c r="BC74" s="84" t="s">
        <v>382</v>
      </c>
      <c r="BD74" s="49">
        <v>110000</v>
      </c>
      <c r="BE74" s="49" t="s">
        <v>493</v>
      </c>
      <c r="BF74" s="49">
        <v>20</v>
      </c>
      <c r="BG74" s="49">
        <v>30</v>
      </c>
      <c r="BH74" s="49">
        <v>30</v>
      </c>
      <c r="BI74" s="49">
        <v>20</v>
      </c>
      <c r="BJ74" s="49" t="s">
        <v>75</v>
      </c>
      <c r="BK74" s="49">
        <v>2</v>
      </c>
      <c r="BL74" s="49"/>
      <c r="BR74" s="49"/>
      <c r="BS74" s="197"/>
      <c r="BT74" s="49"/>
      <c r="BU74" s="198"/>
      <c r="BV74" s="49"/>
      <c r="BW74" s="49"/>
      <c r="BX74" s="49"/>
      <c r="BY74" s="197"/>
      <c r="GF74" s="13"/>
    </row>
    <row r="75" spans="41:188" ht="18" hidden="1" customHeight="1" x14ac:dyDescent="0.25">
      <c r="AO75" s="192">
        <f t="shared" si="11"/>
        <v>44</v>
      </c>
      <c r="AP75" s="192" t="s">
        <v>11</v>
      </c>
      <c r="AQ75" s="193" t="s">
        <v>494</v>
      </c>
      <c r="AW75" s="9">
        <f t="shared" si="12"/>
        <v>73</v>
      </c>
      <c r="AX75" s="82" t="s">
        <v>212</v>
      </c>
      <c r="AY75" s="83">
        <v>5</v>
      </c>
      <c r="AZ75" s="83">
        <v>5</v>
      </c>
      <c r="BA75" s="83">
        <v>1</v>
      </c>
      <c r="BB75" s="83">
        <v>8</v>
      </c>
      <c r="BC75" s="84" t="s">
        <v>495</v>
      </c>
      <c r="BD75" s="49">
        <v>140000</v>
      </c>
      <c r="BE75" s="96" t="s">
        <v>496</v>
      </c>
      <c r="BF75" s="96">
        <v>30</v>
      </c>
      <c r="BG75" s="96">
        <v>30</v>
      </c>
      <c r="BH75" s="96">
        <v>30</v>
      </c>
      <c r="BI75" s="96">
        <v>20</v>
      </c>
      <c r="BJ75" s="96" t="s">
        <v>75</v>
      </c>
      <c r="BK75" s="49">
        <v>1</v>
      </c>
      <c r="BL75" s="96"/>
      <c r="BR75" s="49"/>
      <c r="BS75" s="197"/>
      <c r="BT75" s="49"/>
      <c r="BU75" s="198"/>
      <c r="BV75" s="49"/>
      <c r="BW75" s="49"/>
      <c r="BX75" s="49"/>
      <c r="BY75" s="197"/>
      <c r="GF75" s="96"/>
    </row>
    <row r="76" spans="41:188" ht="18" hidden="1" customHeight="1" x14ac:dyDescent="0.25">
      <c r="AO76" s="192">
        <f t="shared" si="11"/>
        <v>45</v>
      </c>
      <c r="AP76" s="192" t="s">
        <v>11</v>
      </c>
      <c r="AQ76" s="193" t="s">
        <v>497</v>
      </c>
      <c r="AW76" s="9">
        <f t="shared" si="12"/>
        <v>74</v>
      </c>
      <c r="AX76" s="82" t="s">
        <v>498</v>
      </c>
      <c r="AY76" s="83">
        <v>6</v>
      </c>
      <c r="AZ76" s="83">
        <v>3</v>
      </c>
      <c r="BA76" s="83">
        <v>3</v>
      </c>
      <c r="BB76" s="83">
        <v>7</v>
      </c>
      <c r="BC76" s="84" t="s">
        <v>499</v>
      </c>
      <c r="BD76" s="49">
        <v>50000</v>
      </c>
      <c r="BE76" s="96" t="s">
        <v>500</v>
      </c>
      <c r="BF76" s="96" t="s">
        <v>75</v>
      </c>
      <c r="BG76" s="96" t="s">
        <v>75</v>
      </c>
      <c r="BH76" s="96" t="s">
        <v>75</v>
      </c>
      <c r="BI76" s="96" t="s">
        <v>75</v>
      </c>
      <c r="BJ76" s="96" t="s">
        <v>75</v>
      </c>
      <c r="BK76" s="96">
        <v>11</v>
      </c>
      <c r="BL76" s="49"/>
      <c r="BR76" s="49"/>
      <c r="BS76" s="197"/>
      <c r="BT76" s="49"/>
      <c r="BU76" s="198"/>
      <c r="BV76" s="49"/>
      <c r="BW76" s="49"/>
      <c r="BX76" s="49"/>
      <c r="BY76" s="197"/>
      <c r="GF76" s="49"/>
    </row>
    <row r="77" spans="41:188" ht="18" hidden="1" customHeight="1" x14ac:dyDescent="0.25">
      <c r="AO77" s="192">
        <f t="shared" si="11"/>
        <v>46</v>
      </c>
      <c r="AP77" s="192" t="s">
        <v>11</v>
      </c>
      <c r="AQ77" s="193" t="s">
        <v>501</v>
      </c>
      <c r="AW77" s="9">
        <f t="shared" si="12"/>
        <v>75</v>
      </c>
      <c r="AX77" s="82" t="s">
        <v>89</v>
      </c>
      <c r="AY77" s="83">
        <v>5</v>
      </c>
      <c r="AZ77" s="83">
        <v>3</v>
      </c>
      <c r="BA77" s="83">
        <v>3</v>
      </c>
      <c r="BB77" s="83">
        <v>8</v>
      </c>
      <c r="BC77" s="84" t="s">
        <v>502</v>
      </c>
      <c r="BD77" s="49">
        <v>40000</v>
      </c>
      <c r="BE77" s="49" t="s">
        <v>503</v>
      </c>
      <c r="BF77" s="49">
        <v>20</v>
      </c>
      <c r="BG77" s="49">
        <v>30</v>
      </c>
      <c r="BH77" s="49">
        <v>30</v>
      </c>
      <c r="BI77" s="49">
        <v>30</v>
      </c>
      <c r="BJ77" s="49">
        <v>20</v>
      </c>
      <c r="BK77" s="49">
        <v>16</v>
      </c>
      <c r="BL77" s="49"/>
      <c r="BR77" s="49"/>
      <c r="BS77" s="197"/>
      <c r="BT77" s="49"/>
      <c r="BU77" s="198"/>
      <c r="BV77" s="49"/>
      <c r="BW77" s="49"/>
      <c r="BX77" s="49"/>
      <c r="BY77" s="197"/>
      <c r="GF77" s="49"/>
    </row>
    <row r="78" spans="41:188" ht="18" hidden="1" customHeight="1" x14ac:dyDescent="0.25">
      <c r="AO78" s="192">
        <f t="shared" si="11"/>
        <v>47</v>
      </c>
      <c r="AP78" s="192" t="s">
        <v>12</v>
      </c>
      <c r="AQ78" s="193" t="s">
        <v>504</v>
      </c>
      <c r="AW78" s="9">
        <f t="shared" si="12"/>
        <v>76</v>
      </c>
      <c r="AX78" s="82" t="s">
        <v>117</v>
      </c>
      <c r="AY78" s="83">
        <v>6</v>
      </c>
      <c r="AZ78" s="83">
        <v>3</v>
      </c>
      <c r="BA78" s="83">
        <v>3</v>
      </c>
      <c r="BB78" s="83">
        <v>8</v>
      </c>
      <c r="BC78" s="84" t="s">
        <v>505</v>
      </c>
      <c r="BD78" s="49">
        <v>80000</v>
      </c>
      <c r="BE78" s="49" t="s">
        <v>506</v>
      </c>
      <c r="BF78" s="49">
        <v>20</v>
      </c>
      <c r="BG78" s="49">
        <v>30</v>
      </c>
      <c r="BH78" s="49">
        <v>30</v>
      </c>
      <c r="BI78" s="49">
        <v>20</v>
      </c>
      <c r="BJ78" s="49">
        <v>20</v>
      </c>
      <c r="BK78" s="49">
        <v>4</v>
      </c>
      <c r="BL78" s="49"/>
      <c r="BR78" s="49"/>
      <c r="BS78" s="197"/>
      <c r="BT78" s="49"/>
      <c r="BU78" s="198"/>
      <c r="BV78" s="49"/>
      <c r="BW78" s="49"/>
      <c r="BX78" s="49"/>
      <c r="BY78" s="197"/>
      <c r="GF78" s="49"/>
    </row>
    <row r="79" spans="41:188" ht="18" hidden="1" customHeight="1" x14ac:dyDescent="0.25">
      <c r="AO79" s="192">
        <f t="shared" si="11"/>
        <v>48</v>
      </c>
      <c r="AP79" s="192" t="s">
        <v>12</v>
      </c>
      <c r="AQ79" s="193" t="s">
        <v>507</v>
      </c>
      <c r="AW79" s="9">
        <f t="shared" si="12"/>
        <v>77</v>
      </c>
      <c r="AX79" s="82" t="s">
        <v>142</v>
      </c>
      <c r="AY79" s="83">
        <v>4</v>
      </c>
      <c r="AZ79" s="83">
        <v>4</v>
      </c>
      <c r="BA79" s="83">
        <v>2</v>
      </c>
      <c r="BB79" s="83">
        <v>9</v>
      </c>
      <c r="BC79" s="84" t="s">
        <v>508</v>
      </c>
      <c r="BD79" s="49">
        <v>110000</v>
      </c>
      <c r="BE79" s="49" t="s">
        <v>509</v>
      </c>
      <c r="BF79" s="49">
        <v>20</v>
      </c>
      <c r="BG79" s="49">
        <v>30</v>
      </c>
      <c r="BH79" s="49">
        <v>30</v>
      </c>
      <c r="BI79" s="49">
        <v>20</v>
      </c>
      <c r="BJ79" s="49">
        <v>20</v>
      </c>
      <c r="BK79" s="49">
        <v>4</v>
      </c>
      <c r="BL79" s="49"/>
      <c r="BR79" s="49"/>
      <c r="BS79" s="197"/>
      <c r="BT79" s="49"/>
      <c r="BU79" s="198"/>
      <c r="BV79" s="49"/>
      <c r="BW79" s="49"/>
      <c r="BX79" s="49"/>
      <c r="BY79" s="197"/>
      <c r="GF79" s="49"/>
    </row>
    <row r="80" spans="41:188" ht="18" hidden="1" customHeight="1" x14ac:dyDescent="0.25">
      <c r="AO80" s="192">
        <f t="shared" si="11"/>
        <v>49</v>
      </c>
      <c r="AP80" s="192" t="s">
        <v>12</v>
      </c>
      <c r="AQ80" s="193" t="s">
        <v>510</v>
      </c>
      <c r="AW80" s="9">
        <f t="shared" si="12"/>
        <v>78</v>
      </c>
      <c r="AX80" s="82" t="s">
        <v>169</v>
      </c>
      <c r="AY80" s="83">
        <v>4</v>
      </c>
      <c r="AZ80" s="83">
        <v>5</v>
      </c>
      <c r="BA80" s="83">
        <v>1</v>
      </c>
      <c r="BB80" s="83">
        <v>9</v>
      </c>
      <c r="BC80" s="84" t="s">
        <v>511</v>
      </c>
      <c r="BD80" s="49">
        <v>140000</v>
      </c>
      <c r="BE80" s="96" t="s">
        <v>512</v>
      </c>
      <c r="BF80" s="96">
        <v>30</v>
      </c>
      <c r="BG80" s="96">
        <v>30</v>
      </c>
      <c r="BH80" s="96">
        <v>30</v>
      </c>
      <c r="BI80" s="96">
        <v>20</v>
      </c>
      <c r="BJ80" s="96">
        <v>20</v>
      </c>
      <c r="BK80" s="49">
        <v>1</v>
      </c>
      <c r="BL80" s="96"/>
      <c r="BR80" s="49"/>
      <c r="BS80" s="197"/>
      <c r="BT80" s="49"/>
      <c r="BU80" s="198"/>
      <c r="BV80" s="49"/>
      <c r="BW80" s="49"/>
      <c r="BX80" s="49"/>
      <c r="BY80" s="197"/>
      <c r="GF80" s="96"/>
    </row>
    <row r="81" spans="41:188" ht="18" hidden="1" customHeight="1" x14ac:dyDescent="0.25">
      <c r="AO81" s="192">
        <f t="shared" si="11"/>
        <v>50</v>
      </c>
      <c r="AP81" s="192" t="s">
        <v>12</v>
      </c>
      <c r="AQ81" s="193" t="s">
        <v>513</v>
      </c>
      <c r="AW81" s="9">
        <f t="shared" si="12"/>
        <v>79</v>
      </c>
      <c r="AX81" s="82" t="s">
        <v>514</v>
      </c>
      <c r="AY81" s="83">
        <v>5</v>
      </c>
      <c r="AZ81" s="83">
        <v>3</v>
      </c>
      <c r="BA81" s="83">
        <v>3</v>
      </c>
      <c r="BB81" s="83">
        <v>8</v>
      </c>
      <c r="BC81" s="84" t="s">
        <v>515</v>
      </c>
      <c r="BD81" s="49">
        <v>40000</v>
      </c>
      <c r="BE81" s="96" t="s">
        <v>516</v>
      </c>
      <c r="BF81" s="96" t="s">
        <v>75</v>
      </c>
      <c r="BG81" s="96" t="s">
        <v>75</v>
      </c>
      <c r="BH81" s="96" t="s">
        <v>75</v>
      </c>
      <c r="BI81" s="96" t="s">
        <v>75</v>
      </c>
      <c r="BJ81" s="96" t="s">
        <v>75</v>
      </c>
      <c r="BK81" s="96">
        <v>11</v>
      </c>
      <c r="BL81" s="49"/>
      <c r="BR81" s="49"/>
      <c r="BS81" s="197"/>
      <c r="BT81" s="49"/>
      <c r="BU81" s="198"/>
      <c r="BV81" s="49"/>
      <c r="BW81" s="49"/>
      <c r="BX81" s="49"/>
      <c r="BY81" s="197"/>
      <c r="GF81" s="13"/>
    </row>
    <row r="82" spans="41:188" ht="18" hidden="1" customHeight="1" x14ac:dyDescent="0.25">
      <c r="AO82" s="192">
        <f t="shared" si="11"/>
        <v>51</v>
      </c>
      <c r="AP82" s="192" t="s">
        <v>12</v>
      </c>
      <c r="AQ82" s="193" t="s">
        <v>517</v>
      </c>
      <c r="AW82" s="9">
        <f t="shared" si="12"/>
        <v>80</v>
      </c>
      <c r="AX82" s="82" t="s">
        <v>90</v>
      </c>
      <c r="AY82" s="83">
        <v>5</v>
      </c>
      <c r="AZ82" s="83">
        <v>1</v>
      </c>
      <c r="BA82" s="83">
        <v>3</v>
      </c>
      <c r="BB82" s="83">
        <v>5</v>
      </c>
      <c r="BC82" s="84" t="s">
        <v>518</v>
      </c>
      <c r="BD82" s="49">
        <v>20000</v>
      </c>
      <c r="BE82" s="49" t="s">
        <v>519</v>
      </c>
      <c r="BF82" s="49">
        <v>30</v>
      </c>
      <c r="BG82" s="49">
        <v>20</v>
      </c>
      <c r="BH82" s="49">
        <v>30</v>
      </c>
      <c r="BI82" s="49">
        <v>30</v>
      </c>
      <c r="BJ82" s="49" t="s">
        <v>75</v>
      </c>
      <c r="BK82" s="49">
        <v>16</v>
      </c>
      <c r="BL82" s="49"/>
      <c r="BR82" s="49"/>
      <c r="BS82" s="197"/>
      <c r="BT82" s="49"/>
      <c r="BU82" s="198"/>
      <c r="BV82" s="49"/>
      <c r="BW82" s="49"/>
      <c r="BX82" s="49"/>
      <c r="BY82" s="197"/>
      <c r="GF82" s="13"/>
    </row>
    <row r="83" spans="41:188" ht="18" hidden="1" customHeight="1" x14ac:dyDescent="0.25">
      <c r="AO83" s="192">
        <f t="shared" si="11"/>
        <v>52</v>
      </c>
      <c r="AP83" s="192" t="s">
        <v>12</v>
      </c>
      <c r="AQ83" s="193" t="s">
        <v>199</v>
      </c>
      <c r="AW83" s="9">
        <f t="shared" si="12"/>
        <v>81</v>
      </c>
      <c r="AX83" s="82" t="s">
        <v>118</v>
      </c>
      <c r="AY83" s="83">
        <v>5</v>
      </c>
      <c r="AZ83" s="83">
        <v>5</v>
      </c>
      <c r="BA83" s="83">
        <v>2</v>
      </c>
      <c r="BB83" s="83">
        <v>9</v>
      </c>
      <c r="BC83" s="84" t="s">
        <v>520</v>
      </c>
      <c r="BD83" s="49">
        <v>140000</v>
      </c>
      <c r="BE83" s="49" t="s">
        <v>521</v>
      </c>
      <c r="BF83" s="49">
        <v>30</v>
      </c>
      <c r="BG83" s="49">
        <v>30</v>
      </c>
      <c r="BH83" s="49">
        <v>30</v>
      </c>
      <c r="BI83" s="49">
        <v>20</v>
      </c>
      <c r="BJ83" s="49" t="s">
        <v>75</v>
      </c>
      <c r="BK83" s="49">
        <v>6</v>
      </c>
      <c r="BL83" s="96"/>
      <c r="BR83" s="49"/>
      <c r="BS83" s="197"/>
      <c r="BT83" s="49"/>
      <c r="BU83" s="198"/>
      <c r="BV83" s="49"/>
      <c r="BW83" s="49"/>
      <c r="BX83" s="49"/>
      <c r="BY83" s="197"/>
      <c r="GF83" s="96"/>
    </row>
    <row r="84" spans="41:188" ht="18" hidden="1" customHeight="1" x14ac:dyDescent="0.25">
      <c r="AO84" s="192">
        <f t="shared" si="11"/>
        <v>53</v>
      </c>
      <c r="AP84" s="192" t="s">
        <v>12</v>
      </c>
      <c r="AQ84" s="193" t="s">
        <v>522</v>
      </c>
      <c r="AW84" s="9">
        <f t="shared" si="12"/>
        <v>82</v>
      </c>
      <c r="AX84" s="82" t="s">
        <v>523</v>
      </c>
      <c r="AY84" s="83">
        <v>5</v>
      </c>
      <c r="AZ84" s="83">
        <v>1</v>
      </c>
      <c r="BA84" s="83">
        <v>3</v>
      </c>
      <c r="BB84" s="83">
        <v>5</v>
      </c>
      <c r="BC84" s="84" t="s">
        <v>524</v>
      </c>
      <c r="BD84" s="49">
        <v>20000</v>
      </c>
      <c r="BE84" s="96" t="s">
        <v>525</v>
      </c>
      <c r="BF84" s="96" t="s">
        <v>75</v>
      </c>
      <c r="BG84" s="96" t="s">
        <v>75</v>
      </c>
      <c r="BH84" s="96" t="s">
        <v>75</v>
      </c>
      <c r="BI84" s="96" t="s">
        <v>75</v>
      </c>
      <c r="BJ84" s="96" t="s">
        <v>75</v>
      </c>
      <c r="BK84" s="96">
        <v>11</v>
      </c>
      <c r="BL84" s="13"/>
      <c r="BR84" s="49"/>
      <c r="BS84" s="197"/>
      <c r="BT84" s="49"/>
      <c r="BU84" s="198"/>
      <c r="BV84" s="49"/>
      <c r="BW84" s="49"/>
      <c r="BX84" s="49"/>
      <c r="BY84" s="197"/>
      <c r="GF84" s="13"/>
    </row>
    <row r="85" spans="41:188" ht="18" hidden="1" customHeight="1" x14ac:dyDescent="0.25">
      <c r="AO85" s="192">
        <f t="shared" si="11"/>
        <v>54</v>
      </c>
      <c r="AP85" s="192" t="s">
        <v>12</v>
      </c>
      <c r="AQ85" s="193" t="s">
        <v>526</v>
      </c>
      <c r="AW85" s="9">
        <f t="shared" si="12"/>
        <v>83</v>
      </c>
      <c r="AX85" s="10" t="s">
        <v>91</v>
      </c>
      <c r="AY85" s="11">
        <v>5</v>
      </c>
      <c r="AZ85" s="11">
        <v>3</v>
      </c>
      <c r="BA85" s="11">
        <v>3</v>
      </c>
      <c r="BB85" s="11">
        <v>9</v>
      </c>
      <c r="BC85" s="12"/>
      <c r="BD85" s="13">
        <v>50000</v>
      </c>
      <c r="BE85" s="13" t="s">
        <v>527</v>
      </c>
      <c r="BF85" s="13">
        <v>20</v>
      </c>
      <c r="BG85" s="13">
        <v>30</v>
      </c>
      <c r="BH85" s="13">
        <v>30</v>
      </c>
      <c r="BI85" s="13">
        <v>30</v>
      </c>
      <c r="BJ85" s="13" t="s">
        <v>75</v>
      </c>
      <c r="BK85" s="13">
        <v>16</v>
      </c>
      <c r="BL85" s="13"/>
      <c r="BR85" s="49"/>
      <c r="BS85" s="197"/>
      <c r="BT85" s="49"/>
      <c r="BU85" s="198"/>
      <c r="BV85" s="49"/>
      <c r="BW85" s="49"/>
      <c r="BX85" s="49"/>
      <c r="BY85" s="197"/>
      <c r="GF85" s="13"/>
    </row>
    <row r="86" spans="41:188" ht="18" hidden="1" customHeight="1" x14ac:dyDescent="0.25">
      <c r="AO86" s="192">
        <f t="shared" si="11"/>
        <v>55</v>
      </c>
      <c r="AP86" s="192" t="s">
        <v>12</v>
      </c>
      <c r="AQ86" s="193" t="s">
        <v>528</v>
      </c>
      <c r="AW86" s="9">
        <f t="shared" si="12"/>
        <v>84</v>
      </c>
      <c r="AX86" s="10" t="s">
        <v>119</v>
      </c>
      <c r="AY86" s="11">
        <v>6</v>
      </c>
      <c r="AZ86" s="11">
        <v>2</v>
      </c>
      <c r="BA86" s="11">
        <v>3</v>
      </c>
      <c r="BB86" s="11">
        <v>7</v>
      </c>
      <c r="BC86" s="12" t="s">
        <v>357</v>
      </c>
      <c r="BD86" s="13">
        <v>40000</v>
      </c>
      <c r="BE86" s="13" t="s">
        <v>529</v>
      </c>
      <c r="BF86" s="13">
        <v>30</v>
      </c>
      <c r="BG86" s="13">
        <v>20</v>
      </c>
      <c r="BH86" s="13">
        <v>30</v>
      </c>
      <c r="BI86" s="13">
        <v>30</v>
      </c>
      <c r="BJ86" s="13" t="s">
        <v>75</v>
      </c>
      <c r="BK86" s="13">
        <v>4</v>
      </c>
      <c r="BL86" s="13"/>
      <c r="BR86" s="49"/>
      <c r="BS86" s="197"/>
      <c r="BT86" s="49"/>
      <c r="BU86" s="198"/>
      <c r="BV86" s="49"/>
      <c r="BW86" s="49"/>
      <c r="BX86" s="49"/>
      <c r="BY86" s="197"/>
      <c r="GF86" s="13"/>
    </row>
    <row r="87" spans="41:188" ht="18" hidden="1" customHeight="1" x14ac:dyDescent="0.25">
      <c r="AO87" s="192">
        <f t="shared" si="11"/>
        <v>56</v>
      </c>
      <c r="AP87" s="192" t="s">
        <v>12</v>
      </c>
      <c r="AQ87" s="193" t="s">
        <v>530</v>
      </c>
      <c r="AW87" s="9">
        <f t="shared" si="12"/>
        <v>85</v>
      </c>
      <c r="AX87" s="10" t="s">
        <v>144</v>
      </c>
      <c r="AY87" s="11">
        <v>5</v>
      </c>
      <c r="AZ87" s="11">
        <v>3</v>
      </c>
      <c r="BA87" s="11">
        <v>3</v>
      </c>
      <c r="BB87" s="11">
        <v>8</v>
      </c>
      <c r="BC87" s="12" t="s">
        <v>418</v>
      </c>
      <c r="BD87" s="13">
        <v>70000</v>
      </c>
      <c r="BE87" s="13" t="s">
        <v>531</v>
      </c>
      <c r="BF87" s="13">
        <v>20</v>
      </c>
      <c r="BG87" s="13">
        <v>30</v>
      </c>
      <c r="BH87" s="13">
        <v>20</v>
      </c>
      <c r="BI87" s="13">
        <v>30</v>
      </c>
      <c r="BJ87" s="13" t="s">
        <v>75</v>
      </c>
      <c r="BK87" s="13">
        <v>2</v>
      </c>
      <c r="BL87" s="13"/>
      <c r="BR87" s="49"/>
      <c r="BS87" s="197"/>
      <c r="BT87" s="49"/>
      <c r="BU87" s="198"/>
      <c r="BV87" s="49"/>
      <c r="BW87" s="49"/>
      <c r="BX87" s="49"/>
      <c r="BY87" s="197"/>
      <c r="GF87" s="13"/>
    </row>
    <row r="88" spans="41:188" ht="18" hidden="1" customHeight="1" x14ac:dyDescent="0.25">
      <c r="AW88" s="9">
        <f t="shared" si="12"/>
        <v>86</v>
      </c>
      <c r="AX88" s="10" t="s">
        <v>171</v>
      </c>
      <c r="AY88" s="11">
        <v>4</v>
      </c>
      <c r="AZ88" s="11">
        <v>4</v>
      </c>
      <c r="BA88" s="11">
        <v>2</v>
      </c>
      <c r="BB88" s="11">
        <v>9</v>
      </c>
      <c r="BC88" s="12"/>
      <c r="BD88" s="13">
        <v>80000</v>
      </c>
      <c r="BE88" s="13" t="s">
        <v>532</v>
      </c>
      <c r="BF88" s="13">
        <v>20</v>
      </c>
      <c r="BG88" s="13">
        <v>30</v>
      </c>
      <c r="BH88" s="13">
        <v>30</v>
      </c>
      <c r="BI88" s="13">
        <v>20</v>
      </c>
      <c r="BJ88" s="13" t="s">
        <v>75</v>
      </c>
      <c r="BK88" s="13">
        <v>4</v>
      </c>
      <c r="BL88" s="13"/>
      <c r="BR88" s="49"/>
      <c r="BS88" s="197"/>
      <c r="BT88" s="49"/>
      <c r="BU88" s="198"/>
      <c r="BV88" s="49"/>
      <c r="BW88" s="49"/>
      <c r="BX88" s="49"/>
      <c r="BY88" s="197"/>
      <c r="GF88" s="13"/>
    </row>
    <row r="89" spans="41:188" ht="18" hidden="1" customHeight="1" x14ac:dyDescent="0.25">
      <c r="AW89" s="9">
        <f t="shared" si="12"/>
        <v>87</v>
      </c>
      <c r="AX89" s="10" t="s">
        <v>193</v>
      </c>
      <c r="AY89" s="11">
        <v>6</v>
      </c>
      <c r="AZ89" s="11">
        <v>3</v>
      </c>
      <c r="BA89" s="11">
        <v>3</v>
      </c>
      <c r="BB89" s="11">
        <v>9</v>
      </c>
      <c r="BC89" s="12" t="s">
        <v>311</v>
      </c>
      <c r="BD89" s="13">
        <v>80000</v>
      </c>
      <c r="BE89" s="13" t="s">
        <v>533</v>
      </c>
      <c r="BF89" s="13">
        <v>20</v>
      </c>
      <c r="BG89" s="13">
        <v>30</v>
      </c>
      <c r="BH89" s="13">
        <v>30</v>
      </c>
      <c r="BI89" s="13">
        <v>20</v>
      </c>
      <c r="BJ89" s="13" t="s">
        <v>75</v>
      </c>
      <c r="BK89" s="13">
        <v>4</v>
      </c>
      <c r="BL89" s="49"/>
      <c r="BR89" s="49"/>
      <c r="BS89" s="197"/>
      <c r="BT89" s="49"/>
      <c r="BU89" s="198"/>
      <c r="BV89" s="49"/>
      <c r="BW89" s="49"/>
      <c r="BX89" s="49"/>
      <c r="BY89" s="197"/>
      <c r="GF89" s="13"/>
    </row>
    <row r="90" spans="41:188" ht="18" hidden="1" customHeight="1" x14ac:dyDescent="0.25">
      <c r="AW90" s="9">
        <f t="shared" si="12"/>
        <v>88</v>
      </c>
      <c r="AX90" s="82" t="s">
        <v>214</v>
      </c>
      <c r="AY90" s="83">
        <v>4</v>
      </c>
      <c r="AZ90" s="83">
        <v>5</v>
      </c>
      <c r="BA90" s="83">
        <v>1</v>
      </c>
      <c r="BB90" s="83">
        <v>9</v>
      </c>
      <c r="BC90" s="84" t="s">
        <v>376</v>
      </c>
      <c r="BD90" s="49">
        <v>110000</v>
      </c>
      <c r="BE90" s="96" t="s">
        <v>534</v>
      </c>
      <c r="BF90" s="96">
        <v>30</v>
      </c>
      <c r="BG90" s="96">
        <v>30</v>
      </c>
      <c r="BH90" s="96">
        <v>30</v>
      </c>
      <c r="BI90" s="96">
        <v>20</v>
      </c>
      <c r="BJ90" s="96" t="s">
        <v>75</v>
      </c>
      <c r="BK90" s="49">
        <v>1</v>
      </c>
      <c r="BL90" s="96"/>
      <c r="BR90" s="49"/>
      <c r="BS90" s="197"/>
      <c r="BT90" s="49"/>
      <c r="BU90" s="198"/>
      <c r="BV90" s="49"/>
      <c r="BW90" s="49"/>
      <c r="BX90" s="49"/>
      <c r="BY90" s="197"/>
      <c r="GF90" s="96"/>
    </row>
    <row r="91" spans="41:188" ht="18" hidden="1" customHeight="1" x14ac:dyDescent="0.25">
      <c r="AW91" s="9">
        <f t="shared" si="12"/>
        <v>89</v>
      </c>
      <c r="AX91" s="82" t="s">
        <v>535</v>
      </c>
      <c r="AY91" s="83">
        <v>5</v>
      </c>
      <c r="AZ91" s="83">
        <v>3</v>
      </c>
      <c r="BA91" s="83">
        <v>3</v>
      </c>
      <c r="BB91" s="83">
        <v>9</v>
      </c>
      <c r="BC91" s="84" t="s">
        <v>295</v>
      </c>
      <c r="BD91" s="49">
        <v>50000</v>
      </c>
      <c r="BE91" s="96" t="s">
        <v>536</v>
      </c>
      <c r="BF91" s="96" t="s">
        <v>75</v>
      </c>
      <c r="BG91" s="96" t="s">
        <v>75</v>
      </c>
      <c r="BH91" s="96" t="s">
        <v>75</v>
      </c>
      <c r="BI91" s="96" t="s">
        <v>75</v>
      </c>
      <c r="BJ91" s="96" t="s">
        <v>75</v>
      </c>
      <c r="BK91" s="96">
        <v>11</v>
      </c>
      <c r="BL91" s="13"/>
      <c r="BR91" s="49"/>
      <c r="BS91" s="197"/>
      <c r="BT91" s="49"/>
      <c r="BU91" s="198"/>
      <c r="BV91" s="49"/>
      <c r="BW91" s="49"/>
      <c r="BX91" s="49"/>
      <c r="BY91" s="197"/>
      <c r="GF91" s="13"/>
    </row>
    <row r="92" spans="41:188" ht="18" hidden="1" customHeight="1" x14ac:dyDescent="0.25">
      <c r="AW92" s="9">
        <f t="shared" si="12"/>
        <v>90</v>
      </c>
      <c r="AX92" s="10" t="s">
        <v>92</v>
      </c>
      <c r="AY92" s="11">
        <v>7</v>
      </c>
      <c r="AZ92" s="11">
        <v>3</v>
      </c>
      <c r="BA92" s="11">
        <v>3</v>
      </c>
      <c r="BB92" s="11">
        <v>7</v>
      </c>
      <c r="BC92" s="12"/>
      <c r="BD92" s="13">
        <v>50000</v>
      </c>
      <c r="BE92" s="13" t="s">
        <v>537</v>
      </c>
      <c r="BF92" s="13">
        <v>20</v>
      </c>
      <c r="BG92" s="13">
        <v>30</v>
      </c>
      <c r="BH92" s="13">
        <v>30</v>
      </c>
      <c r="BI92" s="13">
        <v>30</v>
      </c>
      <c r="BJ92" s="13">
        <v>30</v>
      </c>
      <c r="BK92" s="13">
        <v>16</v>
      </c>
      <c r="BL92" s="13"/>
      <c r="BR92" s="49"/>
      <c r="BS92" s="197"/>
      <c r="BT92" s="49"/>
      <c r="BU92" s="198"/>
      <c r="BV92" s="49"/>
      <c r="BW92" s="49"/>
      <c r="BX92" s="49"/>
      <c r="BY92" s="197"/>
      <c r="GF92" s="13"/>
    </row>
    <row r="93" spans="41:188" ht="18" hidden="1" customHeight="1" x14ac:dyDescent="0.25">
      <c r="AW93" s="9">
        <f t="shared" si="12"/>
        <v>91</v>
      </c>
      <c r="AX93" s="10" t="s">
        <v>120</v>
      </c>
      <c r="AY93" s="11">
        <v>7</v>
      </c>
      <c r="AZ93" s="11">
        <v>3</v>
      </c>
      <c r="BA93" s="11">
        <v>3</v>
      </c>
      <c r="BB93" s="11">
        <v>7</v>
      </c>
      <c r="BC93" s="12" t="s">
        <v>418</v>
      </c>
      <c r="BD93" s="13">
        <v>70000</v>
      </c>
      <c r="BE93" s="13" t="s">
        <v>538</v>
      </c>
      <c r="BF93" s="13">
        <v>20</v>
      </c>
      <c r="BG93" s="13">
        <v>30</v>
      </c>
      <c r="BH93" s="13">
        <v>20</v>
      </c>
      <c r="BI93" s="13">
        <v>30</v>
      </c>
      <c r="BJ93" s="13">
        <v>30</v>
      </c>
      <c r="BK93" s="13">
        <v>2</v>
      </c>
      <c r="BL93" s="13"/>
      <c r="BR93" s="49"/>
      <c r="BS93" s="197"/>
      <c r="BT93" s="49"/>
      <c r="BU93" s="198"/>
      <c r="BV93" s="49"/>
      <c r="BW93" s="49"/>
      <c r="BX93" s="49"/>
      <c r="BY93" s="197"/>
      <c r="GF93" s="13"/>
    </row>
    <row r="94" spans="41:188" ht="18" hidden="1" customHeight="1" x14ac:dyDescent="0.25">
      <c r="AW94" s="9">
        <f t="shared" si="12"/>
        <v>92</v>
      </c>
      <c r="AX94" s="10" t="s">
        <v>145</v>
      </c>
      <c r="AY94" s="11">
        <v>9</v>
      </c>
      <c r="AZ94" s="11">
        <v>2</v>
      </c>
      <c r="BA94" s="11">
        <v>4</v>
      </c>
      <c r="BB94" s="11">
        <v>7</v>
      </c>
      <c r="BC94" s="12" t="s">
        <v>73</v>
      </c>
      <c r="BD94" s="13">
        <v>80000</v>
      </c>
      <c r="BE94" s="13" t="s">
        <v>539</v>
      </c>
      <c r="BF94" s="13">
        <v>20</v>
      </c>
      <c r="BG94" s="13">
        <v>20</v>
      </c>
      <c r="BH94" s="13">
        <v>30</v>
      </c>
      <c r="BI94" s="13">
        <v>30</v>
      </c>
      <c r="BJ94" s="13">
        <v>30</v>
      </c>
      <c r="BK94" s="13">
        <v>4</v>
      </c>
      <c r="BL94" s="13"/>
      <c r="BR94" s="49"/>
      <c r="BS94" s="197"/>
      <c r="BT94" s="49"/>
      <c r="BU94" s="198"/>
      <c r="BV94" s="49"/>
      <c r="BW94" s="49"/>
      <c r="BX94" s="49"/>
      <c r="BY94" s="197"/>
      <c r="GF94" s="13"/>
    </row>
    <row r="95" spans="41:188" ht="18" hidden="1" customHeight="1" x14ac:dyDescent="0.25">
      <c r="AW95" s="9">
        <f t="shared" si="12"/>
        <v>93</v>
      </c>
      <c r="AX95" s="10" t="s">
        <v>172</v>
      </c>
      <c r="AY95" s="11">
        <v>7</v>
      </c>
      <c r="AZ95" s="11">
        <v>3</v>
      </c>
      <c r="BA95" s="11">
        <v>3</v>
      </c>
      <c r="BB95" s="11">
        <v>8</v>
      </c>
      <c r="BC95" s="12" t="s">
        <v>311</v>
      </c>
      <c r="BD95" s="13">
        <v>90000</v>
      </c>
      <c r="BE95" s="13" t="s">
        <v>540</v>
      </c>
      <c r="BF95" s="13">
        <v>20</v>
      </c>
      <c r="BG95" s="13">
        <v>30</v>
      </c>
      <c r="BH95" s="13">
        <v>30</v>
      </c>
      <c r="BI95" s="13">
        <v>20</v>
      </c>
      <c r="BJ95" s="13">
        <v>30</v>
      </c>
      <c r="BK95" s="13">
        <v>2</v>
      </c>
      <c r="BL95" s="49"/>
      <c r="BR95" s="49"/>
      <c r="BS95" s="197"/>
      <c r="BT95" s="49"/>
      <c r="BU95" s="198"/>
      <c r="BV95" s="49"/>
      <c r="BW95" s="49"/>
      <c r="BX95" s="49"/>
      <c r="BY95" s="197"/>
      <c r="GF95" s="13"/>
    </row>
    <row r="96" spans="41:188" ht="18" hidden="1" customHeight="1" x14ac:dyDescent="0.25">
      <c r="AW96" s="9">
        <f t="shared" si="12"/>
        <v>94</v>
      </c>
      <c r="AX96" s="82" t="s">
        <v>194</v>
      </c>
      <c r="AY96" s="83">
        <v>6</v>
      </c>
      <c r="AZ96" s="83">
        <v>5</v>
      </c>
      <c r="BA96" s="83">
        <v>2</v>
      </c>
      <c r="BB96" s="83">
        <v>8</v>
      </c>
      <c r="BC96" s="84" t="s">
        <v>541</v>
      </c>
      <c r="BD96" s="49">
        <v>150000</v>
      </c>
      <c r="BE96" s="96" t="s">
        <v>542</v>
      </c>
      <c r="BF96" s="96">
        <v>30</v>
      </c>
      <c r="BG96" s="96">
        <v>30</v>
      </c>
      <c r="BH96" s="96">
        <v>30</v>
      </c>
      <c r="BI96" s="96">
        <v>20</v>
      </c>
      <c r="BJ96" s="96">
        <v>30</v>
      </c>
      <c r="BK96" s="49">
        <v>1</v>
      </c>
      <c r="BL96" s="96"/>
      <c r="BR96" s="49"/>
      <c r="BS96" s="197"/>
      <c r="BT96" s="49"/>
      <c r="BU96" s="198"/>
      <c r="BV96" s="49"/>
      <c r="BW96" s="49"/>
      <c r="BX96" s="49"/>
      <c r="BY96" s="197"/>
      <c r="GF96" s="96"/>
    </row>
    <row r="97" spans="49:188" ht="18" hidden="1" customHeight="1" x14ac:dyDescent="0.25">
      <c r="AW97" s="9">
        <f t="shared" si="12"/>
        <v>95</v>
      </c>
      <c r="AX97" s="82" t="s">
        <v>543</v>
      </c>
      <c r="AY97" s="83">
        <v>7</v>
      </c>
      <c r="AZ97" s="83">
        <v>3</v>
      </c>
      <c r="BA97" s="83">
        <v>3</v>
      </c>
      <c r="BB97" s="83">
        <v>7</v>
      </c>
      <c r="BC97" s="84" t="s">
        <v>295</v>
      </c>
      <c r="BD97" s="49">
        <v>50000</v>
      </c>
      <c r="BE97" s="96" t="s">
        <v>544</v>
      </c>
      <c r="BF97" s="96" t="s">
        <v>75</v>
      </c>
      <c r="BG97" s="96" t="s">
        <v>75</v>
      </c>
      <c r="BH97" s="96" t="s">
        <v>75</v>
      </c>
      <c r="BI97" s="96" t="s">
        <v>75</v>
      </c>
      <c r="BJ97" s="96" t="s">
        <v>75</v>
      </c>
      <c r="BK97" s="96">
        <v>11</v>
      </c>
      <c r="BL97" s="49"/>
      <c r="BR97" s="49"/>
      <c r="BS97" s="197"/>
      <c r="BT97" s="49"/>
      <c r="BU97" s="198"/>
      <c r="BV97" s="49"/>
      <c r="BW97" s="49"/>
      <c r="BX97" s="49"/>
      <c r="BY97" s="197"/>
      <c r="GF97" s="49"/>
    </row>
    <row r="98" spans="49:188" ht="18" hidden="1" customHeight="1" x14ac:dyDescent="0.25">
      <c r="AW98" s="9">
        <f t="shared" si="12"/>
        <v>96</v>
      </c>
      <c r="AX98" s="82" t="s">
        <v>94</v>
      </c>
      <c r="AY98" s="83">
        <v>5</v>
      </c>
      <c r="AZ98" s="83">
        <v>3</v>
      </c>
      <c r="BA98" s="83">
        <v>2</v>
      </c>
      <c r="BB98" s="83">
        <v>7</v>
      </c>
      <c r="BC98" s="84" t="s">
        <v>433</v>
      </c>
      <c r="BD98" s="49">
        <v>40000</v>
      </c>
      <c r="BE98" s="49" t="s">
        <v>545</v>
      </c>
      <c r="BF98" s="49">
        <v>20</v>
      </c>
      <c r="BG98" s="49">
        <v>30</v>
      </c>
      <c r="BH98" s="49">
        <v>30</v>
      </c>
      <c r="BI98" s="49">
        <v>30</v>
      </c>
      <c r="BJ98" s="49" t="s">
        <v>75</v>
      </c>
      <c r="BK98" s="49">
        <v>16</v>
      </c>
      <c r="BL98" s="49"/>
      <c r="BR98" s="49"/>
      <c r="BS98" s="197"/>
      <c r="BT98" s="49"/>
      <c r="BU98" s="198"/>
      <c r="BV98" s="49"/>
      <c r="BW98" s="49"/>
      <c r="BX98" s="49"/>
      <c r="BY98" s="197"/>
      <c r="GF98" s="49"/>
    </row>
    <row r="99" spans="49:188" ht="18" hidden="1" customHeight="1" x14ac:dyDescent="0.25">
      <c r="AW99" s="9">
        <f t="shared" si="12"/>
        <v>97</v>
      </c>
      <c r="AX99" s="82" t="s">
        <v>122</v>
      </c>
      <c r="AY99" s="83">
        <v>4</v>
      </c>
      <c r="AZ99" s="83">
        <v>3</v>
      </c>
      <c r="BA99" s="83">
        <v>2</v>
      </c>
      <c r="BB99" s="83">
        <v>8</v>
      </c>
      <c r="BC99" s="84" t="s">
        <v>414</v>
      </c>
      <c r="BD99" s="49">
        <v>40000</v>
      </c>
      <c r="BE99" s="49" t="s">
        <v>546</v>
      </c>
      <c r="BF99" s="49">
        <v>20</v>
      </c>
      <c r="BG99" s="49">
        <v>30</v>
      </c>
      <c r="BH99" s="49">
        <v>30</v>
      </c>
      <c r="BI99" s="49">
        <v>30</v>
      </c>
      <c r="BJ99" s="49" t="s">
        <v>75</v>
      </c>
      <c r="BK99" s="49">
        <v>16</v>
      </c>
      <c r="BL99" s="49"/>
      <c r="BR99" s="49"/>
      <c r="BS99" s="197"/>
      <c r="BT99" s="49"/>
      <c r="BU99" s="198"/>
      <c r="BV99" s="49"/>
      <c r="BW99" s="49"/>
      <c r="BX99" s="49"/>
      <c r="BY99" s="197"/>
      <c r="GF99" s="49"/>
    </row>
    <row r="100" spans="49:188" ht="18" hidden="1" customHeight="1" x14ac:dyDescent="0.25">
      <c r="AW100" s="9">
        <f t="shared" si="12"/>
        <v>98</v>
      </c>
      <c r="AX100" s="82" t="s">
        <v>147</v>
      </c>
      <c r="AY100" s="83">
        <v>7</v>
      </c>
      <c r="AZ100" s="83">
        <v>3</v>
      </c>
      <c r="BA100" s="83">
        <v>3</v>
      </c>
      <c r="BB100" s="83">
        <v>7</v>
      </c>
      <c r="BC100" s="84" t="s">
        <v>73</v>
      </c>
      <c r="BD100" s="49">
        <v>70000</v>
      </c>
      <c r="BE100" s="49" t="s">
        <v>547</v>
      </c>
      <c r="BF100" s="49">
        <v>20</v>
      </c>
      <c r="BG100" s="49">
        <v>20</v>
      </c>
      <c r="BH100" s="49">
        <v>30</v>
      </c>
      <c r="BI100" s="49">
        <v>30</v>
      </c>
      <c r="BJ100" s="49" t="s">
        <v>75</v>
      </c>
      <c r="BK100" s="49">
        <v>4</v>
      </c>
      <c r="BL100" s="49"/>
      <c r="BR100" s="49"/>
      <c r="BS100" s="197"/>
      <c r="BT100" s="49"/>
      <c r="BU100" s="198"/>
      <c r="BV100" s="49"/>
      <c r="BW100" s="49"/>
      <c r="BX100" s="49"/>
      <c r="BY100" s="197"/>
      <c r="GF100" s="49"/>
    </row>
    <row r="101" spans="49:188" ht="18" hidden="1" customHeight="1" x14ac:dyDescent="0.25">
      <c r="AW101" s="9">
        <f t="shared" si="12"/>
        <v>99</v>
      </c>
      <c r="AX101" s="82" t="s">
        <v>173</v>
      </c>
      <c r="AY101" s="83">
        <v>6</v>
      </c>
      <c r="AZ101" s="83">
        <v>3</v>
      </c>
      <c r="BA101" s="83">
        <v>3</v>
      </c>
      <c r="BB101" s="83">
        <v>8</v>
      </c>
      <c r="BC101" s="84" t="s">
        <v>468</v>
      </c>
      <c r="BD101" s="49">
        <v>90000</v>
      </c>
      <c r="BE101" s="49" t="s">
        <v>548</v>
      </c>
      <c r="BF101" s="49">
        <v>20</v>
      </c>
      <c r="BG101" s="49">
        <v>30</v>
      </c>
      <c r="BH101" s="49">
        <v>30</v>
      </c>
      <c r="BI101" s="49">
        <v>20</v>
      </c>
      <c r="BJ101" s="49" t="s">
        <v>75</v>
      </c>
      <c r="BK101" s="49">
        <v>2</v>
      </c>
      <c r="BL101" s="49"/>
      <c r="BR101" s="49"/>
      <c r="BS101" s="197"/>
      <c r="BT101" s="49"/>
      <c r="BU101" s="198"/>
      <c r="BV101" s="49"/>
      <c r="BW101" s="49"/>
      <c r="BX101" s="49"/>
      <c r="BY101" s="197"/>
      <c r="GF101" s="49"/>
    </row>
    <row r="102" spans="49:188" ht="18" hidden="1" customHeight="1" x14ac:dyDescent="0.25">
      <c r="AW102" s="9">
        <f t="shared" si="12"/>
        <v>100</v>
      </c>
      <c r="AX102" s="82" t="s">
        <v>195</v>
      </c>
      <c r="AY102" s="83">
        <v>3</v>
      </c>
      <c r="AZ102" s="83">
        <v>5</v>
      </c>
      <c r="BA102" s="83">
        <v>1</v>
      </c>
      <c r="BB102" s="83">
        <v>9</v>
      </c>
      <c r="BC102" s="84" t="s">
        <v>549</v>
      </c>
      <c r="BD102" s="49">
        <v>120000</v>
      </c>
      <c r="BE102" s="49" t="s">
        <v>550</v>
      </c>
      <c r="BF102" s="49">
        <v>30</v>
      </c>
      <c r="BG102" s="49">
        <v>30</v>
      </c>
      <c r="BH102" s="49">
        <v>30</v>
      </c>
      <c r="BI102" s="49">
        <v>20</v>
      </c>
      <c r="BJ102" s="49" t="s">
        <v>75</v>
      </c>
      <c r="BK102" s="49">
        <v>2</v>
      </c>
      <c r="BL102" s="96"/>
      <c r="BR102" s="49"/>
      <c r="BS102" s="197"/>
      <c r="BT102" s="49"/>
      <c r="BU102" s="198"/>
      <c r="BV102" s="49"/>
      <c r="BW102" s="49"/>
      <c r="BX102" s="49"/>
      <c r="BY102" s="197"/>
      <c r="GF102" s="96"/>
    </row>
    <row r="103" spans="49:188" ht="18" hidden="1" customHeight="1" x14ac:dyDescent="0.25">
      <c r="AW103" s="9">
        <f t="shared" si="12"/>
        <v>101</v>
      </c>
      <c r="AX103" s="82" t="s">
        <v>551</v>
      </c>
      <c r="AY103" s="83">
        <v>5</v>
      </c>
      <c r="AZ103" s="83">
        <v>3</v>
      </c>
      <c r="BA103" s="83">
        <v>2</v>
      </c>
      <c r="BB103" s="83">
        <v>7</v>
      </c>
      <c r="BC103" s="84" t="s">
        <v>450</v>
      </c>
      <c r="BD103" s="49">
        <v>40000</v>
      </c>
      <c r="BE103" s="96" t="s">
        <v>552</v>
      </c>
      <c r="BF103" s="96" t="s">
        <v>75</v>
      </c>
      <c r="BG103" s="96" t="s">
        <v>75</v>
      </c>
      <c r="BH103" s="96" t="s">
        <v>75</v>
      </c>
      <c r="BI103" s="96" t="s">
        <v>75</v>
      </c>
      <c r="BJ103" s="96" t="s">
        <v>75</v>
      </c>
      <c r="BK103" s="96">
        <v>11</v>
      </c>
      <c r="BL103" s="96"/>
      <c r="BR103" s="49"/>
      <c r="BS103" s="197"/>
      <c r="BT103" s="49"/>
      <c r="BU103" s="198"/>
      <c r="BV103" s="49"/>
      <c r="BW103" s="49"/>
      <c r="BX103" s="49"/>
      <c r="BY103" s="197"/>
      <c r="GF103" s="96"/>
    </row>
    <row r="104" spans="49:188" ht="18" hidden="1" customHeight="1" x14ac:dyDescent="0.25">
      <c r="AW104" s="9">
        <f t="shared" si="12"/>
        <v>102</v>
      </c>
      <c r="AX104" s="82" t="s">
        <v>553</v>
      </c>
      <c r="AY104" s="83">
        <v>4</v>
      </c>
      <c r="AZ104" s="83">
        <v>3</v>
      </c>
      <c r="BA104" s="83">
        <v>2</v>
      </c>
      <c r="BB104" s="83">
        <v>8</v>
      </c>
      <c r="BC104" s="84" t="s">
        <v>478</v>
      </c>
      <c r="BD104" s="49">
        <v>40000</v>
      </c>
      <c r="BE104" s="96" t="s">
        <v>554</v>
      </c>
      <c r="BF104" s="96" t="s">
        <v>75</v>
      </c>
      <c r="BG104" s="96" t="s">
        <v>75</v>
      </c>
      <c r="BH104" s="96" t="s">
        <v>75</v>
      </c>
      <c r="BI104" s="96" t="s">
        <v>75</v>
      </c>
      <c r="BJ104" s="96" t="s">
        <v>75</v>
      </c>
      <c r="BK104" s="96">
        <v>11</v>
      </c>
      <c r="BL104" s="49"/>
      <c r="BR104" s="49"/>
      <c r="BS104" s="197"/>
      <c r="BT104" s="49"/>
      <c r="BU104" s="198"/>
      <c r="BV104" s="49"/>
      <c r="BW104" s="49"/>
      <c r="BX104" s="49"/>
      <c r="BY104" s="197"/>
      <c r="GF104" s="49"/>
    </row>
    <row r="105" spans="49:188" ht="18" hidden="1" customHeight="1" x14ac:dyDescent="0.25">
      <c r="AW105" s="9">
        <f t="shared" si="12"/>
        <v>103</v>
      </c>
      <c r="AX105" s="82" t="s">
        <v>96</v>
      </c>
      <c r="AY105" s="83">
        <v>6</v>
      </c>
      <c r="AZ105" s="83">
        <v>3</v>
      </c>
      <c r="BA105" s="83">
        <v>3</v>
      </c>
      <c r="BB105" s="83">
        <v>7</v>
      </c>
      <c r="BD105" s="49">
        <v>40000</v>
      </c>
      <c r="BE105" s="49" t="s">
        <v>555</v>
      </c>
      <c r="BF105" s="49">
        <v>20</v>
      </c>
      <c r="BG105" s="49">
        <v>30</v>
      </c>
      <c r="BH105" s="49">
        <v>30</v>
      </c>
      <c r="BI105" s="49">
        <v>30</v>
      </c>
      <c r="BJ105" s="49" t="s">
        <v>75</v>
      </c>
      <c r="BK105" s="49">
        <v>16</v>
      </c>
      <c r="BL105" s="49"/>
      <c r="BR105" s="49"/>
      <c r="BS105" s="197"/>
      <c r="BT105" s="49"/>
      <c r="BU105" s="198"/>
      <c r="BV105" s="49"/>
      <c r="BW105" s="49"/>
      <c r="BX105" s="49"/>
      <c r="BY105" s="197"/>
      <c r="GF105" s="49"/>
    </row>
    <row r="106" spans="49:188" ht="18" hidden="1" customHeight="1" x14ac:dyDescent="0.25">
      <c r="AW106" s="9">
        <f t="shared" si="12"/>
        <v>104</v>
      </c>
      <c r="AX106" s="82" t="s">
        <v>69</v>
      </c>
      <c r="AY106" s="83">
        <v>6</v>
      </c>
      <c r="AZ106" s="83">
        <v>4</v>
      </c>
      <c r="BA106" s="83">
        <v>4</v>
      </c>
      <c r="BB106" s="83">
        <v>8</v>
      </c>
      <c r="BC106" s="84" t="s">
        <v>556</v>
      </c>
      <c r="BD106" s="49">
        <v>110000</v>
      </c>
      <c r="BE106" s="49" t="s">
        <v>557</v>
      </c>
      <c r="BF106" s="49">
        <v>20</v>
      </c>
      <c r="BG106" s="49">
        <v>20</v>
      </c>
      <c r="BH106" s="49">
        <v>30</v>
      </c>
      <c r="BI106" s="49">
        <v>20</v>
      </c>
      <c r="BJ106" s="49" t="s">
        <v>75</v>
      </c>
      <c r="BK106" s="49">
        <v>6</v>
      </c>
      <c r="BL106" s="96"/>
      <c r="BR106" s="49"/>
      <c r="BS106" s="197"/>
      <c r="BT106" s="49"/>
      <c r="BU106" s="198"/>
      <c r="BV106" s="49"/>
      <c r="BW106" s="49"/>
      <c r="BX106" s="49"/>
      <c r="BY106" s="197"/>
      <c r="GF106" s="96"/>
    </row>
    <row r="107" spans="49:188" ht="18" hidden="1" customHeight="1" x14ac:dyDescent="0.25">
      <c r="AW107" s="9">
        <f t="shared" si="12"/>
        <v>105</v>
      </c>
      <c r="AX107" s="82" t="s">
        <v>558</v>
      </c>
      <c r="AY107" s="83">
        <v>6</v>
      </c>
      <c r="AZ107" s="83">
        <v>3</v>
      </c>
      <c r="BA107" s="83">
        <v>3</v>
      </c>
      <c r="BB107" s="83">
        <v>7</v>
      </c>
      <c r="BC107" s="84" t="s">
        <v>295</v>
      </c>
      <c r="BD107" s="49">
        <v>40000</v>
      </c>
      <c r="BE107" s="96" t="s">
        <v>559</v>
      </c>
      <c r="BF107" s="96" t="s">
        <v>75</v>
      </c>
      <c r="BG107" s="96" t="s">
        <v>75</v>
      </c>
      <c r="BH107" s="96" t="s">
        <v>75</v>
      </c>
      <c r="BI107" s="96" t="s">
        <v>75</v>
      </c>
      <c r="BJ107" s="96" t="s">
        <v>75</v>
      </c>
      <c r="BK107" s="96">
        <v>11</v>
      </c>
      <c r="BL107" s="13"/>
      <c r="BR107" s="49"/>
      <c r="BS107" s="197"/>
      <c r="BT107" s="49"/>
      <c r="BU107" s="198"/>
      <c r="BV107" s="49"/>
      <c r="BW107" s="49"/>
      <c r="BX107" s="49"/>
      <c r="BY107" s="197"/>
      <c r="GF107" s="13"/>
    </row>
    <row r="108" spans="49:188" ht="18" hidden="1" customHeight="1" x14ac:dyDescent="0.25">
      <c r="AW108" s="9">
        <f t="shared" si="12"/>
        <v>106</v>
      </c>
      <c r="AX108" s="10" t="s">
        <v>97</v>
      </c>
      <c r="AY108" s="11">
        <v>7</v>
      </c>
      <c r="AZ108" s="11">
        <v>3</v>
      </c>
      <c r="BA108" s="11">
        <v>4</v>
      </c>
      <c r="BB108" s="11">
        <v>7</v>
      </c>
      <c r="BC108" s="12"/>
      <c r="BD108" s="13">
        <v>70000</v>
      </c>
      <c r="BE108" s="13" t="s">
        <v>560</v>
      </c>
      <c r="BF108" s="13">
        <v>20</v>
      </c>
      <c r="BG108" s="13">
        <v>20</v>
      </c>
      <c r="BH108" s="13">
        <v>30</v>
      </c>
      <c r="BI108" s="13">
        <v>30</v>
      </c>
      <c r="BJ108" s="13" t="s">
        <v>75</v>
      </c>
      <c r="BK108" s="13">
        <v>16</v>
      </c>
      <c r="BL108" s="13"/>
      <c r="BR108" s="49"/>
      <c r="BS108" s="197"/>
      <c r="BT108" s="49"/>
      <c r="BU108" s="198"/>
      <c r="BV108" s="49"/>
      <c r="BW108" s="49"/>
      <c r="BX108" s="49"/>
      <c r="BY108" s="197"/>
      <c r="GF108" s="13"/>
    </row>
    <row r="109" spans="49:188" ht="18" hidden="1" customHeight="1" x14ac:dyDescent="0.25">
      <c r="AW109" s="9">
        <f t="shared" si="12"/>
        <v>107</v>
      </c>
      <c r="AX109" s="10" t="s">
        <v>124</v>
      </c>
      <c r="AY109" s="11">
        <v>7</v>
      </c>
      <c r="AZ109" s="11">
        <v>3</v>
      </c>
      <c r="BA109" s="11">
        <v>4</v>
      </c>
      <c r="BB109" s="11">
        <v>7</v>
      </c>
      <c r="BC109" s="12" t="s">
        <v>346</v>
      </c>
      <c r="BD109" s="13">
        <v>90000</v>
      </c>
      <c r="BE109" s="13" t="s">
        <v>561</v>
      </c>
      <c r="BF109" s="13">
        <v>20</v>
      </c>
      <c r="BG109" s="13">
        <v>20</v>
      </c>
      <c r="BH109" s="13">
        <v>20</v>
      </c>
      <c r="BI109" s="13">
        <v>30</v>
      </c>
      <c r="BJ109" s="13" t="s">
        <v>75</v>
      </c>
      <c r="BK109" s="13">
        <v>2</v>
      </c>
      <c r="BL109" s="13"/>
      <c r="BR109" s="49"/>
      <c r="BS109" s="197"/>
      <c r="BT109" s="49"/>
      <c r="BU109" s="198"/>
      <c r="BV109" s="49"/>
      <c r="BW109" s="49"/>
      <c r="BX109" s="49"/>
      <c r="BY109" s="197"/>
      <c r="GF109" s="13"/>
    </row>
    <row r="110" spans="49:188" ht="18" hidden="1" customHeight="1" x14ac:dyDescent="0.25">
      <c r="AW110" s="9">
        <f t="shared" si="12"/>
        <v>108</v>
      </c>
      <c r="AX110" s="10" t="s">
        <v>150</v>
      </c>
      <c r="AY110" s="11">
        <v>8</v>
      </c>
      <c r="AZ110" s="11">
        <v>2</v>
      </c>
      <c r="BA110" s="11">
        <v>4</v>
      </c>
      <c r="BB110" s="11">
        <v>7</v>
      </c>
      <c r="BC110" s="12" t="s">
        <v>562</v>
      </c>
      <c r="BD110" s="13">
        <v>90000</v>
      </c>
      <c r="BE110" s="13" t="s">
        <v>563</v>
      </c>
      <c r="BF110" s="13">
        <v>20</v>
      </c>
      <c r="BG110" s="13">
        <v>20</v>
      </c>
      <c r="BH110" s="13">
        <v>30</v>
      </c>
      <c r="BI110" s="13">
        <v>30</v>
      </c>
      <c r="BJ110" s="13" t="s">
        <v>75</v>
      </c>
      <c r="BK110" s="13">
        <v>4</v>
      </c>
      <c r="BL110" s="13"/>
      <c r="BR110" s="49"/>
      <c r="BS110" s="197"/>
      <c r="BT110" s="49"/>
      <c r="BU110" s="198"/>
      <c r="BV110" s="49"/>
      <c r="BW110" s="49"/>
      <c r="BX110" s="49"/>
      <c r="BY110" s="197"/>
      <c r="GF110" s="13"/>
    </row>
    <row r="111" spans="49:188" ht="18" hidden="1" customHeight="1" x14ac:dyDescent="0.25">
      <c r="AW111" s="9">
        <f t="shared" si="12"/>
        <v>109</v>
      </c>
      <c r="AX111" s="10" t="s">
        <v>176</v>
      </c>
      <c r="AY111" s="11">
        <v>8</v>
      </c>
      <c r="AZ111" s="11">
        <v>3</v>
      </c>
      <c r="BA111" s="11">
        <v>4</v>
      </c>
      <c r="BB111" s="11">
        <v>7</v>
      </c>
      <c r="BC111" s="12" t="s">
        <v>564</v>
      </c>
      <c r="BD111" s="13">
        <v>120000</v>
      </c>
      <c r="BE111" s="13" t="s">
        <v>565</v>
      </c>
      <c r="BF111" s="13">
        <v>20</v>
      </c>
      <c r="BG111" s="13">
        <v>20</v>
      </c>
      <c r="BH111" s="13">
        <v>30</v>
      </c>
      <c r="BI111" s="13">
        <v>30</v>
      </c>
      <c r="BJ111" s="13" t="s">
        <v>75</v>
      </c>
      <c r="BK111" s="13">
        <v>2</v>
      </c>
      <c r="BL111" s="49"/>
      <c r="BR111" s="49"/>
      <c r="BS111" s="197"/>
      <c r="BT111" s="49"/>
      <c r="BU111" s="198"/>
      <c r="BV111" s="49"/>
      <c r="BW111" s="49"/>
      <c r="BX111" s="49"/>
      <c r="BY111" s="197"/>
      <c r="GF111" s="13"/>
    </row>
    <row r="112" spans="49:188" ht="18" hidden="1" customHeight="1" x14ac:dyDescent="0.25">
      <c r="AW112" s="9">
        <f t="shared" si="12"/>
        <v>110</v>
      </c>
      <c r="AX112" s="82" t="s">
        <v>198</v>
      </c>
      <c r="AY112" s="83">
        <v>2</v>
      </c>
      <c r="AZ112" s="83">
        <v>6</v>
      </c>
      <c r="BA112" s="83">
        <v>1</v>
      </c>
      <c r="BB112" s="83">
        <v>10</v>
      </c>
      <c r="BC112" s="84" t="s">
        <v>566</v>
      </c>
      <c r="BD112" s="49">
        <v>120000</v>
      </c>
      <c r="BE112" s="96" t="s">
        <v>567</v>
      </c>
      <c r="BF112" s="96">
        <v>30</v>
      </c>
      <c r="BG112" s="96">
        <v>30</v>
      </c>
      <c r="BH112" s="96">
        <v>30</v>
      </c>
      <c r="BI112" s="96">
        <v>20</v>
      </c>
      <c r="BJ112" s="96" t="s">
        <v>75</v>
      </c>
      <c r="BK112" s="49">
        <v>1</v>
      </c>
      <c r="BL112" s="96"/>
      <c r="BR112" s="49"/>
      <c r="BS112" s="197"/>
      <c r="BT112" s="49"/>
      <c r="BU112" s="198"/>
      <c r="BV112" s="49"/>
      <c r="BW112" s="49"/>
      <c r="BX112" s="49"/>
      <c r="BY112" s="197"/>
      <c r="GF112" s="49"/>
    </row>
    <row r="113" spans="49:188" ht="18" hidden="1" customHeight="1" x14ac:dyDescent="0.25">
      <c r="AW113" s="9">
        <f t="shared" si="12"/>
        <v>111</v>
      </c>
      <c r="AX113" s="82" t="s">
        <v>568</v>
      </c>
      <c r="AY113" s="83">
        <v>7</v>
      </c>
      <c r="AZ113" s="83">
        <v>3</v>
      </c>
      <c r="BA113" s="83">
        <v>4</v>
      </c>
      <c r="BB113" s="83">
        <v>7</v>
      </c>
      <c r="BC113" s="84" t="s">
        <v>295</v>
      </c>
      <c r="BD113" s="49">
        <v>70000</v>
      </c>
      <c r="BE113" s="96" t="s">
        <v>569</v>
      </c>
      <c r="BF113" s="96" t="s">
        <v>75</v>
      </c>
      <c r="BG113" s="96" t="s">
        <v>75</v>
      </c>
      <c r="BH113" s="96" t="s">
        <v>75</v>
      </c>
      <c r="BI113" s="96" t="s">
        <v>75</v>
      </c>
      <c r="BJ113" s="96" t="s">
        <v>75</v>
      </c>
      <c r="BK113" s="96">
        <v>11</v>
      </c>
      <c r="BL113" s="49"/>
      <c r="BR113" s="49"/>
      <c r="BS113" s="197"/>
      <c r="BT113" s="49"/>
      <c r="BU113" s="198"/>
      <c r="BV113" s="49"/>
      <c r="BW113" s="49"/>
      <c r="BX113" s="49"/>
      <c r="BY113" s="197"/>
      <c r="GF113" s="49"/>
    </row>
    <row r="114" spans="49:188" ht="18" hidden="1" customHeight="1" x14ac:dyDescent="0.25">
      <c r="AW114" s="9">
        <f t="shared" si="12"/>
        <v>112</v>
      </c>
      <c r="AX114" s="82" t="s">
        <v>79</v>
      </c>
      <c r="AY114" s="83">
        <v>6</v>
      </c>
      <c r="AZ114" s="83">
        <v>3</v>
      </c>
      <c r="BA114" s="83">
        <v>3</v>
      </c>
      <c r="BB114" s="83">
        <v>8</v>
      </c>
      <c r="BD114" s="49">
        <v>50000</v>
      </c>
      <c r="BE114" s="49" t="s">
        <v>570</v>
      </c>
      <c r="BF114" s="49">
        <v>20</v>
      </c>
      <c r="BG114" s="49">
        <v>30</v>
      </c>
      <c r="BH114" s="49">
        <v>20</v>
      </c>
      <c r="BI114" s="49">
        <v>20</v>
      </c>
      <c r="BJ114" s="49">
        <v>20</v>
      </c>
      <c r="BK114" s="49">
        <v>12</v>
      </c>
      <c r="BL114" s="49"/>
      <c r="BR114" s="49"/>
      <c r="BS114" s="197"/>
      <c r="BT114" s="49"/>
      <c r="BU114" s="198"/>
      <c r="BV114" s="49"/>
      <c r="BW114" s="49"/>
      <c r="BX114" s="49"/>
      <c r="BY114" s="197"/>
      <c r="GF114" s="49"/>
    </row>
    <row r="115" spans="49:188" ht="18" hidden="1" customHeight="1" x14ac:dyDescent="0.25">
      <c r="AW115" s="9">
        <f t="shared" si="12"/>
        <v>113</v>
      </c>
      <c r="AX115" s="82" t="s">
        <v>105</v>
      </c>
      <c r="AY115" s="83">
        <v>6</v>
      </c>
      <c r="AZ115" s="83">
        <v>2</v>
      </c>
      <c r="BA115" s="83">
        <v>3</v>
      </c>
      <c r="BB115" s="83">
        <v>7</v>
      </c>
      <c r="BC115" s="84" t="s">
        <v>571</v>
      </c>
      <c r="BD115" s="49">
        <v>40000</v>
      </c>
      <c r="BE115" s="49" t="s">
        <v>572</v>
      </c>
      <c r="BF115" s="49">
        <v>30</v>
      </c>
      <c r="BG115" s="49">
        <v>20</v>
      </c>
      <c r="BH115" s="49">
        <v>30</v>
      </c>
      <c r="BI115" s="49">
        <v>30</v>
      </c>
      <c r="BJ115" s="49">
        <v>20</v>
      </c>
      <c r="BK115" s="49">
        <v>1</v>
      </c>
      <c r="BL115" s="49"/>
      <c r="BR115" s="49"/>
      <c r="BS115" s="197"/>
      <c r="BT115" s="49"/>
      <c r="BU115" s="198"/>
      <c r="BV115" s="49"/>
      <c r="BW115" s="49"/>
      <c r="BX115" s="49"/>
      <c r="BY115" s="197"/>
      <c r="GF115" s="49"/>
    </row>
    <row r="116" spans="49:188" ht="18" hidden="1" customHeight="1" x14ac:dyDescent="0.25">
      <c r="AW116" s="9">
        <f t="shared" si="12"/>
        <v>114</v>
      </c>
      <c r="AX116" s="82" t="s">
        <v>130</v>
      </c>
      <c r="AY116" s="83">
        <v>7</v>
      </c>
      <c r="AZ116" s="83">
        <v>3</v>
      </c>
      <c r="BA116" s="83">
        <v>3</v>
      </c>
      <c r="BB116" s="83">
        <v>7</v>
      </c>
      <c r="BC116" s="84" t="s">
        <v>573</v>
      </c>
      <c r="BD116" s="49">
        <v>50000</v>
      </c>
      <c r="BE116" s="49" t="s">
        <v>574</v>
      </c>
      <c r="BF116" s="49">
        <v>20</v>
      </c>
      <c r="BG116" s="49">
        <v>30</v>
      </c>
      <c r="BH116" s="49">
        <v>30</v>
      </c>
      <c r="BI116" s="49">
        <v>30</v>
      </c>
      <c r="BJ116" s="49">
        <v>20</v>
      </c>
      <c r="BK116" s="49">
        <v>1</v>
      </c>
      <c r="BL116" s="49"/>
      <c r="BR116" s="49"/>
      <c r="BS116" s="197"/>
      <c r="BT116" s="49"/>
      <c r="BU116" s="198"/>
      <c r="BV116" s="49"/>
      <c r="BW116" s="49"/>
      <c r="BX116" s="49"/>
      <c r="BY116" s="197"/>
      <c r="GF116" s="49"/>
    </row>
    <row r="117" spans="49:188" ht="18" hidden="1" customHeight="1" x14ac:dyDescent="0.25">
      <c r="AW117" s="9">
        <f t="shared" si="12"/>
        <v>115</v>
      </c>
      <c r="AX117" s="82" t="s">
        <v>157</v>
      </c>
      <c r="AY117" s="83">
        <v>6</v>
      </c>
      <c r="AZ117" s="83">
        <v>3</v>
      </c>
      <c r="BA117" s="83">
        <v>4</v>
      </c>
      <c r="BB117" s="83">
        <v>8</v>
      </c>
      <c r="BC117" s="84" t="s">
        <v>573</v>
      </c>
      <c r="BD117" s="49">
        <v>70000</v>
      </c>
      <c r="BE117" s="49" t="s">
        <v>575</v>
      </c>
      <c r="BF117" s="49">
        <v>20</v>
      </c>
      <c r="BG117" s="49">
        <v>20</v>
      </c>
      <c r="BH117" s="49">
        <v>30</v>
      </c>
      <c r="BI117" s="49">
        <v>30</v>
      </c>
      <c r="BJ117" s="49">
        <v>20</v>
      </c>
      <c r="BK117" s="49">
        <v>1</v>
      </c>
      <c r="BL117" s="49"/>
      <c r="BR117" s="49"/>
      <c r="BS117" s="197"/>
      <c r="BT117" s="49"/>
      <c r="BU117" s="198"/>
      <c r="BV117" s="49"/>
      <c r="BW117" s="49"/>
      <c r="BX117" s="49"/>
      <c r="BY117" s="197"/>
      <c r="GF117" s="49"/>
    </row>
    <row r="118" spans="49:188" ht="18" hidden="1" customHeight="1" x14ac:dyDescent="0.25">
      <c r="AW118" s="9">
        <f t="shared" si="12"/>
        <v>116</v>
      </c>
      <c r="AX118" s="82" t="s">
        <v>183</v>
      </c>
      <c r="AY118" s="83">
        <v>4</v>
      </c>
      <c r="AZ118" s="83">
        <v>5</v>
      </c>
      <c r="BA118" s="83">
        <v>1</v>
      </c>
      <c r="BB118" s="83">
        <v>9</v>
      </c>
      <c r="BC118" s="84" t="s">
        <v>376</v>
      </c>
      <c r="BD118" s="49">
        <v>110000</v>
      </c>
      <c r="BE118" s="49" t="s">
        <v>576</v>
      </c>
      <c r="BF118" s="49">
        <v>30</v>
      </c>
      <c r="BG118" s="49">
        <v>30</v>
      </c>
      <c r="BH118" s="49">
        <v>30</v>
      </c>
      <c r="BI118" s="49">
        <v>20</v>
      </c>
      <c r="BJ118" s="49">
        <v>30</v>
      </c>
      <c r="BK118" s="49">
        <v>1</v>
      </c>
      <c r="BL118" s="49"/>
      <c r="BR118" s="49"/>
      <c r="BS118" s="197"/>
      <c r="BT118" s="49"/>
      <c r="BU118" s="198"/>
      <c r="BV118" s="49"/>
      <c r="BW118" s="49"/>
      <c r="BX118" s="49"/>
      <c r="BY118" s="197"/>
      <c r="GF118" s="49"/>
    </row>
    <row r="119" spans="49:188" ht="18" hidden="1" customHeight="1" x14ac:dyDescent="0.25">
      <c r="AW119" s="9">
        <f t="shared" si="12"/>
        <v>117</v>
      </c>
      <c r="AX119" s="82" t="s">
        <v>204</v>
      </c>
      <c r="AY119" s="83">
        <v>5</v>
      </c>
      <c r="AZ119" s="83">
        <v>5</v>
      </c>
      <c r="BA119" s="83">
        <v>2</v>
      </c>
      <c r="BB119" s="83">
        <v>9</v>
      </c>
      <c r="BC119" s="84" t="s">
        <v>577</v>
      </c>
      <c r="BD119" s="49">
        <v>140000</v>
      </c>
      <c r="BE119" s="49" t="s">
        <v>578</v>
      </c>
      <c r="BF119" s="49">
        <v>30</v>
      </c>
      <c r="BG119" s="49">
        <v>30</v>
      </c>
      <c r="BH119" s="49">
        <v>30</v>
      </c>
      <c r="BI119" s="49">
        <v>20</v>
      </c>
      <c r="BJ119" s="49">
        <v>30</v>
      </c>
      <c r="BK119" s="49">
        <v>1</v>
      </c>
      <c r="BL119" s="49"/>
      <c r="BR119" s="49"/>
      <c r="BS119" s="197"/>
      <c r="BT119" s="49"/>
      <c r="BU119" s="198"/>
      <c r="BV119" s="49"/>
      <c r="BW119" s="49"/>
      <c r="BX119" s="49"/>
      <c r="BY119" s="197"/>
      <c r="GF119" s="49"/>
    </row>
    <row r="120" spans="49:188" ht="18" hidden="1" customHeight="1" x14ac:dyDescent="0.25">
      <c r="AW120" s="9">
        <f t="shared" si="12"/>
        <v>118</v>
      </c>
      <c r="AX120" s="82" t="s">
        <v>219</v>
      </c>
      <c r="AY120" s="83">
        <v>5</v>
      </c>
      <c r="AZ120" s="83">
        <v>5</v>
      </c>
      <c r="BA120" s="83">
        <v>2</v>
      </c>
      <c r="BB120" s="83">
        <v>8</v>
      </c>
      <c r="BC120" s="84" t="s">
        <v>227</v>
      </c>
      <c r="BD120" s="49">
        <v>150000</v>
      </c>
      <c r="BE120" s="49" t="s">
        <v>579</v>
      </c>
      <c r="BF120" s="49">
        <v>30</v>
      </c>
      <c r="BG120" s="49">
        <v>30</v>
      </c>
      <c r="BH120" s="49">
        <v>30</v>
      </c>
      <c r="BI120" s="49">
        <v>20</v>
      </c>
      <c r="BJ120" s="49">
        <v>30</v>
      </c>
      <c r="BK120" s="49">
        <v>1</v>
      </c>
      <c r="BL120" s="49"/>
      <c r="BR120" s="49"/>
      <c r="BS120" s="197"/>
      <c r="BT120" s="49"/>
      <c r="BU120" s="198"/>
      <c r="BV120" s="49"/>
      <c r="BW120" s="49"/>
      <c r="BX120" s="49"/>
      <c r="BY120" s="197"/>
      <c r="GF120" s="49"/>
    </row>
    <row r="121" spans="49:188" ht="18" hidden="1" customHeight="1" x14ac:dyDescent="0.25">
      <c r="AW121" s="9">
        <f t="shared" si="12"/>
        <v>119</v>
      </c>
      <c r="AX121" s="82" t="s">
        <v>298</v>
      </c>
      <c r="AY121" s="83">
        <v>6</v>
      </c>
      <c r="AZ121" s="83">
        <v>3</v>
      </c>
      <c r="BA121" s="83">
        <v>3</v>
      </c>
      <c r="BB121" s="83">
        <v>8</v>
      </c>
      <c r="BC121" s="84" t="s">
        <v>295</v>
      </c>
      <c r="BD121" s="49">
        <v>50000</v>
      </c>
      <c r="BE121" s="49" t="s">
        <v>580</v>
      </c>
      <c r="BF121" s="49" t="s">
        <v>75</v>
      </c>
      <c r="BG121" s="49" t="s">
        <v>75</v>
      </c>
      <c r="BH121" s="49" t="s">
        <v>75</v>
      </c>
      <c r="BI121" s="49" t="s">
        <v>75</v>
      </c>
      <c r="BJ121" s="49" t="s">
        <v>75</v>
      </c>
      <c r="BK121" s="49">
        <v>11</v>
      </c>
      <c r="BL121" s="49"/>
      <c r="BR121" s="49"/>
      <c r="BS121" s="197"/>
      <c r="BT121" s="49"/>
      <c r="BU121" s="198"/>
      <c r="BV121" s="49"/>
      <c r="BW121" s="49"/>
      <c r="BX121" s="49"/>
      <c r="BY121" s="197"/>
      <c r="GF121" s="49"/>
    </row>
    <row r="122" spans="49:188" ht="18" hidden="1" customHeight="1" x14ac:dyDescent="0.25">
      <c r="AW122" s="9">
        <f t="shared" si="12"/>
        <v>120</v>
      </c>
      <c r="AX122" s="82" t="s">
        <v>93</v>
      </c>
      <c r="AY122" s="83">
        <v>6</v>
      </c>
      <c r="AZ122" s="83">
        <v>3</v>
      </c>
      <c r="BA122" s="83">
        <v>3</v>
      </c>
      <c r="BB122" s="83">
        <v>8</v>
      </c>
      <c r="BC122" s="84" t="s">
        <v>581</v>
      </c>
      <c r="BD122" s="49">
        <v>60000</v>
      </c>
      <c r="BE122" s="49" t="s">
        <v>582</v>
      </c>
      <c r="BF122" s="49">
        <v>20</v>
      </c>
      <c r="BG122" s="49">
        <v>30</v>
      </c>
      <c r="BH122" s="49">
        <v>30</v>
      </c>
      <c r="BI122" s="49">
        <v>30</v>
      </c>
      <c r="BJ122" s="49" t="s">
        <v>75</v>
      </c>
      <c r="BK122" s="49">
        <v>16</v>
      </c>
      <c r="BL122" s="49"/>
      <c r="BR122" s="49"/>
      <c r="BS122" s="197"/>
      <c r="BT122" s="49"/>
      <c r="BU122" s="198"/>
      <c r="BV122" s="49"/>
      <c r="BW122" s="49"/>
      <c r="BX122" s="49"/>
      <c r="BY122" s="197"/>
      <c r="GF122" s="49"/>
    </row>
    <row r="123" spans="49:188" ht="18" hidden="1" customHeight="1" x14ac:dyDescent="0.25">
      <c r="AW123" s="9">
        <f t="shared" si="12"/>
        <v>121</v>
      </c>
      <c r="AX123" s="82" t="s">
        <v>121</v>
      </c>
      <c r="AY123" s="83">
        <v>7</v>
      </c>
      <c r="AZ123" s="83">
        <v>2</v>
      </c>
      <c r="BA123" s="83">
        <v>4</v>
      </c>
      <c r="BB123" s="83">
        <v>7</v>
      </c>
      <c r="BC123" s="84" t="s">
        <v>583</v>
      </c>
      <c r="BD123" s="49">
        <v>80000</v>
      </c>
      <c r="BE123" s="49" t="s">
        <v>584</v>
      </c>
      <c r="BF123" s="49">
        <v>20</v>
      </c>
      <c r="BG123" s="49">
        <v>20</v>
      </c>
      <c r="BH123" s="49">
        <v>30</v>
      </c>
      <c r="BI123" s="49">
        <v>30</v>
      </c>
      <c r="BJ123" s="49" t="s">
        <v>75</v>
      </c>
      <c r="BK123" s="49">
        <v>4</v>
      </c>
      <c r="BL123" s="49"/>
      <c r="BR123" s="49"/>
      <c r="BS123" s="197"/>
      <c r="BT123" s="49"/>
      <c r="BU123" s="198"/>
      <c r="BV123" s="49"/>
      <c r="BW123" s="49"/>
      <c r="BX123" s="49"/>
      <c r="BY123" s="197"/>
      <c r="GF123" s="49"/>
    </row>
    <row r="124" spans="49:188" ht="18" hidden="1" customHeight="1" x14ac:dyDescent="0.25">
      <c r="AW124" s="9">
        <f t="shared" si="12"/>
        <v>122</v>
      </c>
      <c r="AX124" s="82" t="s">
        <v>146</v>
      </c>
      <c r="AY124" s="83">
        <v>7</v>
      </c>
      <c r="AZ124" s="83">
        <v>3</v>
      </c>
      <c r="BA124" s="83">
        <v>3</v>
      </c>
      <c r="BB124" s="83">
        <v>8</v>
      </c>
      <c r="BC124" s="84" t="s">
        <v>585</v>
      </c>
      <c r="BD124" s="49">
        <v>110000</v>
      </c>
      <c r="BE124" s="49" t="s">
        <v>586</v>
      </c>
      <c r="BF124" s="49">
        <v>20</v>
      </c>
      <c r="BG124" s="49">
        <v>20</v>
      </c>
      <c r="BH124" s="49">
        <v>30</v>
      </c>
      <c r="BI124" s="49">
        <v>20</v>
      </c>
      <c r="BJ124" s="49" t="s">
        <v>75</v>
      </c>
      <c r="BK124" s="49">
        <v>4</v>
      </c>
      <c r="BL124" s="49"/>
      <c r="BR124" s="49"/>
      <c r="BS124" s="197"/>
      <c r="BT124" s="49"/>
      <c r="BU124" s="198"/>
      <c r="BV124" s="49"/>
      <c r="BW124" s="49"/>
      <c r="BX124" s="49"/>
      <c r="BY124" s="197"/>
      <c r="GF124" s="49"/>
    </row>
    <row r="125" spans="49:188" ht="18" hidden="1" customHeight="1" x14ac:dyDescent="0.25">
      <c r="AW125" s="9">
        <f t="shared" si="12"/>
        <v>123</v>
      </c>
      <c r="AX125" s="82" t="s">
        <v>139</v>
      </c>
      <c r="AY125" s="83">
        <v>6</v>
      </c>
      <c r="AZ125" s="83">
        <v>5</v>
      </c>
      <c r="BA125" s="83">
        <v>1</v>
      </c>
      <c r="BB125" s="83">
        <v>9</v>
      </c>
      <c r="BC125" s="84" t="s">
        <v>587</v>
      </c>
      <c r="BD125" s="49">
        <v>140000</v>
      </c>
      <c r="BE125" s="49" t="s">
        <v>588</v>
      </c>
      <c r="BF125" s="49">
        <v>30</v>
      </c>
      <c r="BG125" s="49">
        <v>30</v>
      </c>
      <c r="BH125" s="49">
        <v>30</v>
      </c>
      <c r="BI125" s="49">
        <v>20</v>
      </c>
      <c r="BJ125" s="49" t="s">
        <v>75</v>
      </c>
      <c r="BK125" s="49">
        <v>1</v>
      </c>
      <c r="BL125" s="49"/>
      <c r="BR125" s="49"/>
      <c r="BS125" s="197"/>
      <c r="BT125" s="49"/>
      <c r="BU125" s="198"/>
      <c r="BV125" s="49"/>
      <c r="BW125" s="49"/>
      <c r="BX125" s="49"/>
      <c r="BY125" s="197"/>
      <c r="GF125" s="49"/>
    </row>
    <row r="126" spans="49:188" ht="18" hidden="1" customHeight="1" x14ac:dyDescent="0.25">
      <c r="AW126" s="9">
        <f t="shared" si="12"/>
        <v>124</v>
      </c>
      <c r="AX126" s="82" t="s">
        <v>275</v>
      </c>
      <c r="AY126" s="83">
        <v>6</v>
      </c>
      <c r="AZ126" s="83">
        <v>3</v>
      </c>
      <c r="BA126" s="83">
        <v>3</v>
      </c>
      <c r="BB126" s="83">
        <v>8</v>
      </c>
      <c r="BC126" s="84" t="s">
        <v>589</v>
      </c>
      <c r="BD126" s="49">
        <v>60000</v>
      </c>
      <c r="BE126" s="49" t="s">
        <v>590</v>
      </c>
      <c r="BF126" s="49" t="s">
        <v>75</v>
      </c>
      <c r="BG126" s="49" t="s">
        <v>75</v>
      </c>
      <c r="BH126" s="49" t="s">
        <v>75</v>
      </c>
      <c r="BI126" s="49" t="s">
        <v>75</v>
      </c>
      <c r="BJ126" s="49" t="s">
        <v>75</v>
      </c>
      <c r="BK126" s="49">
        <v>11</v>
      </c>
      <c r="BL126" s="49"/>
      <c r="BR126" s="49"/>
      <c r="BS126" s="197"/>
      <c r="BT126" s="49"/>
      <c r="BU126" s="198"/>
      <c r="BV126" s="49"/>
      <c r="BW126" s="49"/>
      <c r="BX126" s="49"/>
      <c r="BY126" s="197"/>
      <c r="GF126" s="49"/>
    </row>
    <row r="127" spans="49:188" ht="18" hidden="1" customHeight="1" x14ac:dyDescent="0.25">
      <c r="AW127" s="9">
        <f t="shared" si="12"/>
        <v>125</v>
      </c>
      <c r="AX127" s="82" t="s">
        <v>95</v>
      </c>
      <c r="AY127" s="83">
        <v>6</v>
      </c>
      <c r="AZ127" s="83">
        <v>2</v>
      </c>
      <c r="BA127" s="83">
        <v>3</v>
      </c>
      <c r="BB127" s="83">
        <v>7</v>
      </c>
      <c r="BC127" s="84" t="s">
        <v>357</v>
      </c>
      <c r="BD127" s="49">
        <v>40000</v>
      </c>
      <c r="BE127" s="49" t="s">
        <v>591</v>
      </c>
      <c r="BF127" s="49">
        <v>30</v>
      </c>
      <c r="BG127" s="49">
        <v>20</v>
      </c>
      <c r="BH127" s="49">
        <v>30</v>
      </c>
      <c r="BI127" s="49">
        <v>30</v>
      </c>
      <c r="BJ127" s="49">
        <v>20</v>
      </c>
      <c r="BK127" s="49">
        <v>12</v>
      </c>
      <c r="BL127" s="49"/>
      <c r="BR127" s="49"/>
      <c r="BS127" s="197"/>
      <c r="BT127" s="49"/>
      <c r="BU127" s="198"/>
      <c r="BV127" s="49"/>
      <c r="BW127" s="49"/>
      <c r="BX127" s="49"/>
      <c r="BY127" s="197"/>
      <c r="GF127" s="49"/>
    </row>
    <row r="128" spans="49:188" ht="18" hidden="1" customHeight="1" x14ac:dyDescent="0.25">
      <c r="AW128" s="9">
        <f t="shared" si="12"/>
        <v>126</v>
      </c>
      <c r="AX128" s="82" t="s">
        <v>592</v>
      </c>
      <c r="AY128" s="83">
        <v>7</v>
      </c>
      <c r="AZ128" s="83">
        <v>3</v>
      </c>
      <c r="BA128" s="83">
        <v>3</v>
      </c>
      <c r="BB128" s="83">
        <v>7</v>
      </c>
      <c r="BC128" s="84" t="s">
        <v>573</v>
      </c>
      <c r="BD128" s="49">
        <v>50000</v>
      </c>
      <c r="BE128" s="49" t="s">
        <v>593</v>
      </c>
      <c r="BF128" s="49">
        <v>20</v>
      </c>
      <c r="BG128" s="49">
        <v>30</v>
      </c>
      <c r="BH128" s="49">
        <v>30</v>
      </c>
      <c r="BI128" s="49">
        <v>30</v>
      </c>
      <c r="BJ128" s="49">
        <v>20</v>
      </c>
      <c r="BK128" s="49">
        <v>2</v>
      </c>
      <c r="BL128" s="49"/>
      <c r="BR128" s="49"/>
      <c r="BS128" s="197"/>
      <c r="BT128" s="49"/>
      <c r="BU128" s="198"/>
      <c r="BV128" s="49"/>
      <c r="BW128" s="49"/>
      <c r="BX128" s="49"/>
      <c r="BY128" s="197"/>
      <c r="GF128" s="49"/>
    </row>
    <row r="129" spans="49:188" ht="18" hidden="1" customHeight="1" x14ac:dyDescent="0.25">
      <c r="AW129" s="9">
        <f t="shared" si="12"/>
        <v>127</v>
      </c>
      <c r="AX129" s="82" t="s">
        <v>148</v>
      </c>
      <c r="AY129" s="83">
        <v>7</v>
      </c>
      <c r="AZ129" s="83">
        <v>3</v>
      </c>
      <c r="BA129" s="83">
        <v>3</v>
      </c>
      <c r="BB129" s="83">
        <v>7</v>
      </c>
      <c r="BC129" s="84" t="s">
        <v>594</v>
      </c>
      <c r="BD129" s="49">
        <v>70000</v>
      </c>
      <c r="BE129" s="49" t="s">
        <v>595</v>
      </c>
      <c r="BF129" s="49">
        <v>20</v>
      </c>
      <c r="BG129" s="49">
        <v>30</v>
      </c>
      <c r="BH129" s="49">
        <v>20</v>
      </c>
      <c r="BI129" s="49">
        <v>30</v>
      </c>
      <c r="BJ129" s="49">
        <v>20</v>
      </c>
      <c r="BK129" s="49">
        <v>2</v>
      </c>
      <c r="BL129" s="49"/>
      <c r="BR129" s="49"/>
      <c r="BS129" s="197"/>
      <c r="BT129" s="49"/>
      <c r="BU129" s="198"/>
      <c r="BV129" s="49"/>
      <c r="BW129" s="49"/>
      <c r="BX129" s="49"/>
      <c r="BY129" s="197"/>
      <c r="GF129" s="49"/>
    </row>
    <row r="130" spans="49:188" ht="18" hidden="1" customHeight="1" x14ac:dyDescent="0.25">
      <c r="AW130" s="9">
        <f t="shared" si="12"/>
        <v>128</v>
      </c>
      <c r="AX130" s="82" t="s">
        <v>174</v>
      </c>
      <c r="AY130" s="83">
        <v>7</v>
      </c>
      <c r="AZ130" s="83">
        <v>3</v>
      </c>
      <c r="BA130" s="83">
        <v>3</v>
      </c>
      <c r="BB130" s="83">
        <v>8</v>
      </c>
      <c r="BC130" s="84" t="s">
        <v>596</v>
      </c>
      <c r="BD130" s="49">
        <v>90000</v>
      </c>
      <c r="BE130" s="49" t="s">
        <v>597</v>
      </c>
      <c r="BF130" s="49">
        <v>20</v>
      </c>
      <c r="BG130" s="49">
        <v>30</v>
      </c>
      <c r="BH130" s="49">
        <v>30</v>
      </c>
      <c r="BI130" s="49">
        <v>20</v>
      </c>
      <c r="BJ130" s="49">
        <v>20</v>
      </c>
      <c r="BK130" s="49">
        <v>2</v>
      </c>
      <c r="BL130" s="49"/>
      <c r="BR130" s="49"/>
      <c r="BS130" s="197"/>
      <c r="BT130" s="49"/>
      <c r="BU130" s="198"/>
      <c r="BV130" s="49"/>
      <c r="BW130" s="49"/>
      <c r="BX130" s="49"/>
      <c r="BY130" s="197"/>
      <c r="GF130" s="49"/>
    </row>
    <row r="131" spans="49:188" ht="18" hidden="1" customHeight="1" x14ac:dyDescent="0.25">
      <c r="AW131" s="9">
        <f t="shared" si="12"/>
        <v>129</v>
      </c>
      <c r="AX131" s="82" t="s">
        <v>196</v>
      </c>
      <c r="AY131" s="83">
        <v>4</v>
      </c>
      <c r="AZ131" s="83">
        <v>5</v>
      </c>
      <c r="BA131" s="83">
        <v>1</v>
      </c>
      <c r="BB131" s="83">
        <v>9</v>
      </c>
      <c r="BC131" s="84" t="s">
        <v>376</v>
      </c>
      <c r="BD131" s="49">
        <v>110000</v>
      </c>
      <c r="BE131" s="49" t="s">
        <v>598</v>
      </c>
      <c r="BF131" s="49">
        <v>30</v>
      </c>
      <c r="BG131" s="49">
        <v>30</v>
      </c>
      <c r="BH131" s="49">
        <v>30</v>
      </c>
      <c r="BI131" s="49">
        <v>20</v>
      </c>
      <c r="BJ131" s="49">
        <v>20</v>
      </c>
      <c r="BK131" s="49">
        <v>1</v>
      </c>
      <c r="BL131" s="49"/>
      <c r="BR131" s="49"/>
      <c r="BS131" s="197"/>
      <c r="BT131" s="49"/>
      <c r="BU131" s="198"/>
      <c r="BV131" s="49"/>
      <c r="BW131" s="49"/>
      <c r="BX131" s="49"/>
      <c r="BY131" s="197"/>
      <c r="GF131" s="49"/>
    </row>
    <row r="132" spans="49:188" ht="18" hidden="1" customHeight="1" x14ac:dyDescent="0.25">
      <c r="AW132" s="9">
        <f t="shared" ref="AW132:AW169" si="13">IF(AX132="","",AW131+1)</f>
        <v>130</v>
      </c>
      <c r="AX132" s="82" t="s">
        <v>285</v>
      </c>
      <c r="AY132" s="83">
        <v>6</v>
      </c>
      <c r="AZ132" s="83">
        <v>2</v>
      </c>
      <c r="BA132" s="83">
        <v>3</v>
      </c>
      <c r="BB132" s="83">
        <v>7</v>
      </c>
      <c r="BC132" s="84" t="s">
        <v>380</v>
      </c>
      <c r="BD132" s="49">
        <v>40000</v>
      </c>
      <c r="BE132" s="49" t="s">
        <v>599</v>
      </c>
      <c r="BF132" s="49" t="s">
        <v>75</v>
      </c>
      <c r="BG132" s="49" t="s">
        <v>75</v>
      </c>
      <c r="BH132" s="49" t="s">
        <v>75</v>
      </c>
      <c r="BI132" s="49" t="s">
        <v>75</v>
      </c>
      <c r="BJ132" s="49" t="s">
        <v>75</v>
      </c>
      <c r="BK132" s="49">
        <v>11</v>
      </c>
      <c r="BL132" s="49"/>
      <c r="BR132" s="49"/>
      <c r="BS132" s="197"/>
      <c r="BT132" s="49"/>
      <c r="BU132" s="198"/>
      <c r="BV132" s="49"/>
      <c r="BW132" s="49"/>
      <c r="BX132" s="49"/>
      <c r="BY132" s="197"/>
      <c r="GF132" s="49"/>
    </row>
    <row r="133" spans="49:188" ht="18" hidden="1" customHeight="1" x14ac:dyDescent="0.25">
      <c r="AW133" s="9">
        <f>IF(AX133="","",AW132+1)</f>
        <v>131</v>
      </c>
      <c r="AX133" s="82" t="s">
        <v>232</v>
      </c>
      <c r="AY133" s="83">
        <v>6</v>
      </c>
      <c r="AZ133" s="83">
        <v>3</v>
      </c>
      <c r="BA133" s="83">
        <v>3</v>
      </c>
      <c r="BB133" s="83">
        <v>8</v>
      </c>
      <c r="BC133" s="84" t="s">
        <v>600</v>
      </c>
      <c r="BD133" s="49">
        <v>60000</v>
      </c>
      <c r="BE133" s="49" t="s">
        <v>601</v>
      </c>
      <c r="BF133" s="49"/>
      <c r="BG133" s="49"/>
      <c r="BH133" s="49"/>
      <c r="BI133" s="49"/>
      <c r="BJ133" s="49"/>
      <c r="BK133" s="49">
        <v>1</v>
      </c>
      <c r="BL133" s="49"/>
      <c r="BR133" s="49"/>
      <c r="BS133" s="197"/>
      <c r="BT133" s="49"/>
      <c r="BU133" s="198"/>
      <c r="BV133" s="49"/>
      <c r="BW133" s="49"/>
      <c r="BX133" s="49"/>
      <c r="BY133" s="197"/>
      <c r="GF133" s="49"/>
    </row>
    <row r="134" spans="49:188" ht="18" hidden="1" customHeight="1" x14ac:dyDescent="0.25">
      <c r="AW134" s="9">
        <f>IF(AX134="","",AW133+1)</f>
        <v>132</v>
      </c>
      <c r="AX134" s="82" t="s">
        <v>221</v>
      </c>
      <c r="AY134" s="83">
        <v>6</v>
      </c>
      <c r="AZ134" s="83">
        <v>5</v>
      </c>
      <c r="BA134" s="83">
        <v>2</v>
      </c>
      <c r="BB134" s="83">
        <v>9</v>
      </c>
      <c r="BC134" s="84" t="s">
        <v>602</v>
      </c>
      <c r="BD134" s="49">
        <v>290000</v>
      </c>
      <c r="BE134" s="49" t="s">
        <v>603</v>
      </c>
      <c r="BF134" s="49"/>
      <c r="BG134" s="49"/>
      <c r="BH134" s="49"/>
      <c r="BI134" s="49"/>
      <c r="BJ134" s="49"/>
      <c r="BK134" s="49">
        <v>1</v>
      </c>
      <c r="BL134" s="49"/>
      <c r="BR134" s="49"/>
      <c r="BS134" s="197"/>
      <c r="BT134" s="49"/>
      <c r="BU134" s="198"/>
      <c r="BV134" s="49"/>
      <c r="BW134" s="49"/>
      <c r="BX134" s="49"/>
      <c r="BY134" s="197"/>
      <c r="GF134" s="96"/>
    </row>
    <row r="135" spans="49:188" ht="18" hidden="1" customHeight="1" x14ac:dyDescent="0.25">
      <c r="AW135" s="9">
        <f t="shared" si="13"/>
        <v>133</v>
      </c>
      <c r="AX135" s="82" t="s">
        <v>170</v>
      </c>
      <c r="AY135" s="83">
        <v>6</v>
      </c>
      <c r="AZ135" s="83">
        <v>2</v>
      </c>
      <c r="BA135" s="83">
        <v>3</v>
      </c>
      <c r="BB135" s="83">
        <v>7</v>
      </c>
      <c r="BC135" s="84" t="s">
        <v>604</v>
      </c>
      <c r="BD135" s="49">
        <v>60000</v>
      </c>
      <c r="BE135" s="49" t="s">
        <v>605</v>
      </c>
      <c r="BF135" s="49"/>
      <c r="BG135" s="49"/>
      <c r="BH135" s="49"/>
      <c r="BI135" s="49"/>
      <c r="BJ135" s="49"/>
      <c r="BK135" s="49">
        <v>1</v>
      </c>
      <c r="BL135" s="49"/>
      <c r="BR135" s="49"/>
      <c r="BS135" s="197"/>
      <c r="BT135" s="49"/>
      <c r="BU135" s="198"/>
      <c r="BV135" s="49"/>
      <c r="BW135" s="49"/>
      <c r="BX135" s="49"/>
      <c r="BY135" s="197"/>
      <c r="GF135" s="49"/>
    </row>
    <row r="136" spans="49:188" ht="18" hidden="1" customHeight="1" x14ac:dyDescent="0.25">
      <c r="AW136" s="9">
        <f t="shared" si="13"/>
        <v>134</v>
      </c>
      <c r="AX136" s="82" t="s">
        <v>245</v>
      </c>
      <c r="AY136" s="83">
        <v>4</v>
      </c>
      <c r="AZ136" s="83">
        <v>3</v>
      </c>
      <c r="BA136" s="83">
        <v>2</v>
      </c>
      <c r="BB136" s="83">
        <v>9</v>
      </c>
      <c r="BC136" s="84" t="s">
        <v>606</v>
      </c>
      <c r="BD136" s="49">
        <v>60000</v>
      </c>
      <c r="BE136" s="49" t="s">
        <v>607</v>
      </c>
      <c r="BF136" s="49"/>
      <c r="BG136" s="49"/>
      <c r="BH136" s="49"/>
      <c r="BI136" s="49"/>
      <c r="BJ136" s="49"/>
      <c r="BK136" s="49">
        <v>1</v>
      </c>
      <c r="BL136" s="49"/>
      <c r="BR136" s="49"/>
      <c r="BS136" s="197"/>
      <c r="BT136" s="49"/>
      <c r="BU136" s="198"/>
      <c r="BV136" s="49"/>
      <c r="BW136" s="49"/>
      <c r="BX136" s="49"/>
      <c r="BY136" s="197"/>
      <c r="GF136" s="49"/>
    </row>
    <row r="137" spans="49:188" ht="18" hidden="1" customHeight="1" x14ac:dyDescent="0.25">
      <c r="AW137" s="9">
        <f t="shared" si="13"/>
        <v>135</v>
      </c>
      <c r="AX137" s="82" t="s">
        <v>155</v>
      </c>
      <c r="AY137" s="200" t="s">
        <v>608</v>
      </c>
      <c r="AZ137" s="83" t="s">
        <v>609</v>
      </c>
      <c r="BA137" s="83" t="s">
        <v>610</v>
      </c>
      <c r="BB137" s="83" t="s">
        <v>611</v>
      </c>
      <c r="BC137" s="84" t="s">
        <v>612</v>
      </c>
      <c r="BD137" s="49">
        <v>290000</v>
      </c>
      <c r="BE137" s="49" t="s">
        <v>613</v>
      </c>
      <c r="BF137" s="49"/>
      <c r="BG137" s="49"/>
      <c r="BH137" s="49"/>
      <c r="BI137" s="49"/>
      <c r="BJ137" s="49"/>
      <c r="BK137" s="49">
        <v>1</v>
      </c>
      <c r="BL137" s="49"/>
      <c r="BR137" s="49"/>
      <c r="BS137" s="197"/>
      <c r="BT137" s="49"/>
      <c r="BU137" s="198"/>
      <c r="BV137" s="49"/>
      <c r="BW137" s="49"/>
      <c r="BX137" s="49"/>
      <c r="BY137" s="197"/>
      <c r="GF137" s="49"/>
    </row>
    <row r="138" spans="49:188" ht="18" hidden="1" customHeight="1" x14ac:dyDescent="0.25">
      <c r="AW138" s="9">
        <f t="shared" si="13"/>
        <v>136</v>
      </c>
      <c r="AX138" s="82" t="s">
        <v>149</v>
      </c>
      <c r="AY138" s="83">
        <v>6</v>
      </c>
      <c r="AZ138" s="83">
        <v>5</v>
      </c>
      <c r="BA138" s="83">
        <v>4</v>
      </c>
      <c r="BB138" s="83">
        <v>9</v>
      </c>
      <c r="BC138" s="84" t="s">
        <v>614</v>
      </c>
      <c r="BD138" s="49">
        <v>390000</v>
      </c>
      <c r="BE138" s="49" t="s">
        <v>615</v>
      </c>
      <c r="BF138" s="49"/>
      <c r="BG138" s="49"/>
      <c r="BH138" s="49"/>
      <c r="BI138" s="49"/>
      <c r="BJ138" s="49"/>
      <c r="BK138" s="49">
        <v>1</v>
      </c>
      <c r="BL138" s="49"/>
      <c r="BR138" s="49"/>
      <c r="BS138" s="197"/>
      <c r="BT138" s="49"/>
      <c r="BU138" s="198"/>
      <c r="BV138" s="49"/>
      <c r="BW138" s="49"/>
      <c r="BX138" s="49"/>
      <c r="BY138" s="197"/>
      <c r="GF138" s="96"/>
    </row>
    <row r="139" spans="49:188" ht="18" hidden="1" customHeight="1" x14ac:dyDescent="0.25">
      <c r="AW139" s="9">
        <f t="shared" si="13"/>
        <v>137</v>
      </c>
      <c r="AX139" s="82" t="s">
        <v>238</v>
      </c>
      <c r="AY139" s="83">
        <v>6</v>
      </c>
      <c r="AZ139" s="83">
        <v>3</v>
      </c>
      <c r="BA139" s="83">
        <v>3</v>
      </c>
      <c r="BB139" s="83">
        <v>8</v>
      </c>
      <c r="BC139" s="84" t="s">
        <v>616</v>
      </c>
      <c r="BD139" s="49">
        <v>120000</v>
      </c>
      <c r="BE139" s="49" t="s">
        <v>617</v>
      </c>
      <c r="BF139" s="49"/>
      <c r="BG139" s="49"/>
      <c r="BH139" s="49"/>
      <c r="BI139" s="49"/>
      <c r="BJ139" s="49"/>
      <c r="BK139" s="49">
        <v>1</v>
      </c>
      <c r="BL139" s="49"/>
      <c r="BR139" s="49"/>
      <c r="BS139" s="197"/>
      <c r="BT139" s="49"/>
      <c r="BU139" s="198"/>
      <c r="BV139" s="49"/>
      <c r="BW139" s="49"/>
      <c r="BX139" s="49"/>
      <c r="BY139" s="197"/>
      <c r="GF139" s="49"/>
    </row>
    <row r="140" spans="49:188" ht="18" hidden="1" customHeight="1" x14ac:dyDescent="0.25">
      <c r="AW140" s="9">
        <f t="shared" si="13"/>
        <v>138</v>
      </c>
      <c r="AX140" s="10" t="s">
        <v>188</v>
      </c>
      <c r="AY140" s="11">
        <v>2</v>
      </c>
      <c r="AZ140" s="11">
        <v>7</v>
      </c>
      <c r="BA140" s="11">
        <v>1</v>
      </c>
      <c r="BB140" s="11">
        <v>10</v>
      </c>
      <c r="BC140" s="12" t="s">
        <v>618</v>
      </c>
      <c r="BD140" s="13">
        <v>300000</v>
      </c>
      <c r="BE140" s="49" t="s">
        <v>619</v>
      </c>
      <c r="BF140" s="49"/>
      <c r="BG140" s="49"/>
      <c r="BH140" s="49"/>
      <c r="BI140" s="49"/>
      <c r="BJ140" s="49"/>
      <c r="BK140" s="49">
        <v>1</v>
      </c>
      <c r="BL140" s="49"/>
      <c r="BR140" s="49"/>
      <c r="BS140" s="197"/>
      <c r="BT140" s="49"/>
      <c r="BU140" s="198"/>
      <c r="BV140" s="49"/>
      <c r="BW140" s="49"/>
      <c r="BX140" s="49"/>
      <c r="BY140" s="197"/>
      <c r="GF140" s="49"/>
    </row>
    <row r="141" spans="49:188" ht="18" hidden="1" customHeight="1" x14ac:dyDescent="0.25">
      <c r="AW141" s="9">
        <f t="shared" si="13"/>
        <v>139</v>
      </c>
      <c r="AX141" s="82" t="s">
        <v>247</v>
      </c>
      <c r="AY141" s="83">
        <v>7</v>
      </c>
      <c r="AZ141" s="83">
        <v>3</v>
      </c>
      <c r="BA141" s="83">
        <v>4</v>
      </c>
      <c r="BB141" s="83">
        <v>7</v>
      </c>
      <c r="BC141" s="84" t="s">
        <v>620</v>
      </c>
      <c r="BD141" s="49">
        <v>150000</v>
      </c>
      <c r="BE141" s="49" t="s">
        <v>621</v>
      </c>
      <c r="BF141" s="49"/>
      <c r="BG141" s="49"/>
      <c r="BH141" s="49"/>
      <c r="BI141" s="49"/>
      <c r="BJ141" s="49"/>
      <c r="BK141" s="49">
        <v>1</v>
      </c>
      <c r="BL141" s="49"/>
      <c r="BR141" s="49"/>
      <c r="BS141" s="197"/>
      <c r="BT141" s="49"/>
      <c r="BU141" s="198"/>
      <c r="BV141" s="49"/>
      <c r="BW141" s="49"/>
      <c r="BX141" s="49"/>
      <c r="BY141" s="197"/>
      <c r="GF141" s="49"/>
    </row>
    <row r="142" spans="49:188" ht="18" hidden="1" customHeight="1" x14ac:dyDescent="0.25">
      <c r="AW142" s="9">
        <f t="shared" si="13"/>
        <v>140</v>
      </c>
      <c r="AX142" s="82" t="s">
        <v>209</v>
      </c>
      <c r="AY142" s="83">
        <v>8</v>
      </c>
      <c r="AZ142" s="83">
        <v>3</v>
      </c>
      <c r="BA142" s="83">
        <v>4</v>
      </c>
      <c r="BB142" s="83">
        <v>7</v>
      </c>
      <c r="BC142" s="84" t="s">
        <v>622</v>
      </c>
      <c r="BD142" s="49">
        <v>200000</v>
      </c>
      <c r="BE142" s="49" t="s">
        <v>623</v>
      </c>
      <c r="BF142" s="49"/>
      <c r="BG142" s="49"/>
      <c r="BH142" s="49"/>
      <c r="BI142" s="49"/>
      <c r="BJ142" s="49"/>
      <c r="BK142" s="49">
        <v>1</v>
      </c>
      <c r="BL142" s="49"/>
      <c r="BR142" s="49"/>
      <c r="BS142" s="197"/>
      <c r="BT142" s="49"/>
      <c r="BU142" s="198"/>
      <c r="BV142" s="49"/>
      <c r="BW142" s="49"/>
      <c r="BX142" s="49"/>
      <c r="BY142" s="197"/>
      <c r="GF142" s="49"/>
    </row>
    <row r="143" spans="49:188" ht="18" hidden="1" customHeight="1" x14ac:dyDescent="0.25">
      <c r="AW143" s="9">
        <f t="shared" si="13"/>
        <v>141</v>
      </c>
      <c r="AX143" s="82" t="s">
        <v>225</v>
      </c>
      <c r="AY143" s="83">
        <v>4</v>
      </c>
      <c r="AZ143" s="83">
        <v>7</v>
      </c>
      <c r="BA143" s="83">
        <v>3</v>
      </c>
      <c r="BB143" s="83">
        <v>7</v>
      </c>
      <c r="BC143" s="84" t="s">
        <v>624</v>
      </c>
      <c r="BD143" s="49">
        <v>100000</v>
      </c>
      <c r="BE143" s="49" t="s">
        <v>625</v>
      </c>
      <c r="BF143" s="49"/>
      <c r="BG143" s="49"/>
      <c r="BH143" s="49"/>
      <c r="BI143" s="49"/>
      <c r="BJ143" s="49"/>
      <c r="BK143" s="49">
        <v>1</v>
      </c>
      <c r="BL143" s="49"/>
      <c r="BR143" s="49"/>
      <c r="BS143" s="197"/>
      <c r="BT143" s="49"/>
      <c r="BU143" s="198"/>
      <c r="BV143" s="49"/>
      <c r="BW143" s="49"/>
      <c r="BX143" s="49"/>
      <c r="BY143" s="197"/>
      <c r="GF143" s="96"/>
    </row>
    <row r="144" spans="49:188" ht="18" hidden="1" customHeight="1" x14ac:dyDescent="0.25">
      <c r="AW144" s="9">
        <f t="shared" si="13"/>
        <v>142</v>
      </c>
      <c r="AX144" s="82" t="s">
        <v>258</v>
      </c>
      <c r="AY144" s="83">
        <v>5</v>
      </c>
      <c r="AZ144" s="83">
        <v>3</v>
      </c>
      <c r="BA144" s="83">
        <v>2</v>
      </c>
      <c r="BB144" s="83">
        <v>8</v>
      </c>
      <c r="BC144" s="84" t="s">
        <v>626</v>
      </c>
      <c r="BD144" s="49">
        <v>130000</v>
      </c>
      <c r="BE144" s="49" t="s">
        <v>627</v>
      </c>
      <c r="BF144" s="49"/>
      <c r="BG144" s="49"/>
      <c r="BH144" s="49"/>
      <c r="BI144" s="49"/>
      <c r="BJ144" s="49"/>
      <c r="BK144" s="49">
        <v>1</v>
      </c>
      <c r="BL144" s="49"/>
      <c r="BR144" s="49"/>
      <c r="BS144" s="197"/>
      <c r="BT144" s="49"/>
      <c r="BU144" s="198"/>
      <c r="BV144" s="49"/>
      <c r="BW144" s="49"/>
      <c r="BX144" s="49"/>
      <c r="BY144" s="197"/>
      <c r="GF144" s="13"/>
    </row>
    <row r="145" spans="49:188" ht="18" hidden="1" customHeight="1" x14ac:dyDescent="0.25">
      <c r="AW145" s="9">
        <f t="shared" si="13"/>
        <v>143</v>
      </c>
      <c r="AX145" s="10" t="s">
        <v>233</v>
      </c>
      <c r="AY145" s="11">
        <v>4</v>
      </c>
      <c r="AZ145" s="11">
        <v>7</v>
      </c>
      <c r="BA145" s="11">
        <v>3</v>
      </c>
      <c r="BB145" s="11">
        <v>7</v>
      </c>
      <c r="BC145" s="12" t="s">
        <v>628</v>
      </c>
      <c r="BD145" s="13">
        <v>80000</v>
      </c>
      <c r="BE145" s="49" t="s">
        <v>629</v>
      </c>
      <c r="BF145" s="49"/>
      <c r="BG145" s="49"/>
      <c r="BH145" s="49"/>
      <c r="BI145" s="49"/>
      <c r="BJ145" s="49"/>
      <c r="BK145" s="49">
        <v>1</v>
      </c>
      <c r="BL145" s="49"/>
      <c r="BR145" s="49"/>
      <c r="BS145" s="197"/>
      <c r="BT145" s="49"/>
      <c r="BU145" s="198"/>
      <c r="BV145" s="49"/>
      <c r="BW145" s="49"/>
      <c r="BX145" s="49"/>
      <c r="BY145" s="197"/>
      <c r="GF145" s="13"/>
    </row>
    <row r="146" spans="49:188" ht="18" hidden="1" customHeight="1" x14ac:dyDescent="0.25">
      <c r="AW146" s="9">
        <f t="shared" si="13"/>
        <v>144</v>
      </c>
      <c r="AX146" s="82" t="s">
        <v>237</v>
      </c>
      <c r="AY146" s="83">
        <v>7</v>
      </c>
      <c r="AZ146" s="83">
        <v>4</v>
      </c>
      <c r="BA146" s="83">
        <v>3</v>
      </c>
      <c r="BB146" s="83">
        <v>8</v>
      </c>
      <c r="BC146" s="84" t="s">
        <v>630</v>
      </c>
      <c r="BD146" s="49">
        <v>210000</v>
      </c>
      <c r="BE146" s="49" t="s">
        <v>631</v>
      </c>
      <c r="BF146" s="49"/>
      <c r="BG146" s="49"/>
      <c r="BH146" s="49"/>
      <c r="BI146" s="49"/>
      <c r="BJ146" s="49"/>
      <c r="BK146" s="49">
        <v>1</v>
      </c>
      <c r="BL146" s="49"/>
      <c r="BR146" s="49"/>
      <c r="BS146" s="197"/>
      <c r="BT146" s="49"/>
      <c r="BU146" s="198"/>
      <c r="BV146" s="49"/>
      <c r="BW146" s="49"/>
      <c r="BX146" s="49"/>
      <c r="BY146" s="197"/>
      <c r="GF146" s="13"/>
    </row>
    <row r="147" spans="49:188" ht="18" hidden="1" customHeight="1" x14ac:dyDescent="0.25">
      <c r="AW147" s="9">
        <f t="shared" si="13"/>
        <v>145</v>
      </c>
      <c r="AX147" s="82" t="s">
        <v>218</v>
      </c>
      <c r="AY147" s="83">
        <v>6</v>
      </c>
      <c r="AZ147" s="83">
        <v>6</v>
      </c>
      <c r="BA147" s="83">
        <v>2</v>
      </c>
      <c r="BB147" s="83">
        <v>8</v>
      </c>
      <c r="BC147" s="84" t="s">
        <v>632</v>
      </c>
      <c r="BD147" s="49">
        <v>310000</v>
      </c>
      <c r="BE147" s="49" t="s">
        <v>633</v>
      </c>
      <c r="BF147" s="49"/>
      <c r="BG147" s="49"/>
      <c r="BH147" s="49"/>
      <c r="BI147" s="49"/>
      <c r="BJ147" s="49"/>
      <c r="BK147" s="49">
        <v>1</v>
      </c>
      <c r="BL147" s="49"/>
      <c r="BR147" s="49"/>
      <c r="BS147" s="197"/>
      <c r="BT147" s="49"/>
      <c r="BU147" s="198"/>
      <c r="BV147" s="49"/>
      <c r="BW147" s="49"/>
      <c r="BX147" s="49"/>
      <c r="BY147" s="197"/>
      <c r="GF147" s="13"/>
    </row>
    <row r="148" spans="49:188" ht="18" hidden="1" customHeight="1" x14ac:dyDescent="0.25">
      <c r="AW148" s="9">
        <f t="shared" si="13"/>
        <v>146</v>
      </c>
      <c r="AX148" s="82" t="s">
        <v>248</v>
      </c>
      <c r="AY148" s="83">
        <v>8</v>
      </c>
      <c r="AZ148" s="83">
        <v>4</v>
      </c>
      <c r="BA148" s="83">
        <v>4</v>
      </c>
      <c r="BB148" s="83">
        <v>8</v>
      </c>
      <c r="BC148" s="84" t="s">
        <v>634</v>
      </c>
      <c r="BD148" s="49">
        <v>320000</v>
      </c>
      <c r="BE148" s="49" t="s">
        <v>635</v>
      </c>
      <c r="BF148" s="49"/>
      <c r="BG148" s="49"/>
      <c r="BH148" s="49"/>
      <c r="BI148" s="49"/>
      <c r="BJ148" s="49"/>
      <c r="BK148" s="49">
        <v>1</v>
      </c>
      <c r="BL148" s="49"/>
      <c r="BR148" s="49"/>
      <c r="BS148" s="197"/>
      <c r="BT148" s="49"/>
      <c r="BU148" s="198"/>
      <c r="BV148" s="49"/>
      <c r="BW148" s="49"/>
      <c r="BX148" s="49"/>
      <c r="BY148" s="197"/>
      <c r="GF148" s="13"/>
    </row>
    <row r="149" spans="49:188" ht="18" hidden="1" customHeight="1" x14ac:dyDescent="0.25">
      <c r="AW149" s="9">
        <f t="shared" si="13"/>
        <v>147</v>
      </c>
      <c r="AX149" s="82" t="s">
        <v>220</v>
      </c>
      <c r="AY149" s="83">
        <v>5</v>
      </c>
      <c r="AZ149" s="83">
        <v>4</v>
      </c>
      <c r="BA149" s="83">
        <v>3</v>
      </c>
      <c r="BB149" s="83">
        <v>8</v>
      </c>
      <c r="BC149" s="84" t="s">
        <v>636</v>
      </c>
      <c r="BD149" s="49">
        <v>220000</v>
      </c>
      <c r="BE149" s="49" t="s">
        <v>637</v>
      </c>
      <c r="BF149" s="49"/>
      <c r="BG149" s="49"/>
      <c r="BH149" s="49"/>
      <c r="BI149" s="49"/>
      <c r="BJ149" s="49"/>
      <c r="BK149" s="49">
        <v>1</v>
      </c>
      <c r="BL149" s="49"/>
      <c r="BR149" s="49"/>
      <c r="BS149" s="197"/>
      <c r="BT149" s="49"/>
      <c r="BU149" s="198"/>
      <c r="BV149" s="49"/>
      <c r="BW149" s="49"/>
      <c r="BX149" s="49"/>
      <c r="BY149" s="197"/>
      <c r="GF149" s="96"/>
    </row>
    <row r="150" spans="49:188" ht="18" hidden="1" customHeight="1" x14ac:dyDescent="0.25">
      <c r="AW150" s="9">
        <f t="shared" si="13"/>
        <v>148</v>
      </c>
      <c r="AX150" s="82" t="s">
        <v>638</v>
      </c>
      <c r="AY150" s="83">
        <v>6</v>
      </c>
      <c r="AZ150" s="83">
        <v>2</v>
      </c>
      <c r="BA150" s="83">
        <v>4</v>
      </c>
      <c r="BB150" s="83">
        <v>7</v>
      </c>
      <c r="BC150" s="84" t="s">
        <v>639</v>
      </c>
      <c r="BD150" s="49">
        <v>145000</v>
      </c>
      <c r="BE150" s="49" t="s">
        <v>640</v>
      </c>
      <c r="BF150" s="49"/>
      <c r="BG150" s="49"/>
      <c r="BH150" s="49"/>
      <c r="BI150" s="49"/>
      <c r="BJ150" s="49"/>
      <c r="BK150" s="49">
        <v>1</v>
      </c>
      <c r="BL150" s="49"/>
      <c r="BR150" s="49"/>
      <c r="BS150" s="197"/>
      <c r="BT150" s="49"/>
      <c r="BU150" s="198"/>
      <c r="BV150" s="49"/>
      <c r="BW150" s="49"/>
      <c r="BX150" s="49"/>
      <c r="BY150" s="197"/>
      <c r="GF150" s="49"/>
    </row>
    <row r="151" spans="49:188" ht="18" hidden="1" customHeight="1" x14ac:dyDescent="0.25">
      <c r="AW151" s="9">
        <f t="shared" si="13"/>
        <v>149</v>
      </c>
      <c r="AX151" s="82" t="s">
        <v>211</v>
      </c>
      <c r="AY151" s="83">
        <v>6</v>
      </c>
      <c r="AZ151" s="83">
        <v>3</v>
      </c>
      <c r="BA151" s="83">
        <v>2</v>
      </c>
      <c r="BB151" s="83">
        <v>7</v>
      </c>
      <c r="BC151" s="84" t="s">
        <v>641</v>
      </c>
      <c r="BD151" s="49">
        <v>120000</v>
      </c>
      <c r="BE151" s="49" t="s">
        <v>642</v>
      </c>
      <c r="BF151" s="49"/>
      <c r="BG151" s="49"/>
      <c r="BH151" s="49"/>
      <c r="BI151" s="49"/>
      <c r="BJ151" s="49"/>
      <c r="BK151" s="49">
        <v>1</v>
      </c>
      <c r="BL151" s="49"/>
      <c r="BR151" s="49"/>
      <c r="BS151" s="197"/>
      <c r="BT151" s="49"/>
      <c r="BU151" s="198"/>
      <c r="BV151" s="49"/>
      <c r="BW151" s="49"/>
      <c r="BX151" s="49"/>
      <c r="BY151" s="197"/>
      <c r="GF151" s="49"/>
    </row>
    <row r="152" spans="49:188" ht="18" hidden="1" customHeight="1" x14ac:dyDescent="0.25">
      <c r="AW152" s="9">
        <f t="shared" si="13"/>
        <v>150</v>
      </c>
      <c r="AX152" s="10" t="s">
        <v>215</v>
      </c>
      <c r="AY152" s="11">
        <v>9</v>
      </c>
      <c r="AZ152" s="11">
        <v>3</v>
      </c>
      <c r="BA152" s="11">
        <v>4</v>
      </c>
      <c r="BB152" s="11">
        <v>7</v>
      </c>
      <c r="BC152" s="12" t="s">
        <v>643</v>
      </c>
      <c r="BD152" s="13">
        <v>200000</v>
      </c>
      <c r="BE152" s="49" t="s">
        <v>644</v>
      </c>
      <c r="BF152" s="49"/>
      <c r="BG152" s="49"/>
      <c r="BH152" s="49"/>
      <c r="BI152" s="49"/>
      <c r="BJ152" s="49"/>
      <c r="BK152" s="49">
        <v>1</v>
      </c>
      <c r="BL152" s="49"/>
      <c r="BR152" s="49"/>
      <c r="BS152" s="197"/>
      <c r="BT152" s="49"/>
      <c r="BU152" s="198"/>
      <c r="BV152" s="49"/>
      <c r="BW152" s="49"/>
      <c r="BX152" s="49"/>
      <c r="BY152" s="197"/>
      <c r="GF152" s="49"/>
    </row>
    <row r="153" spans="49:188" ht="18" hidden="1" customHeight="1" x14ac:dyDescent="0.25">
      <c r="AW153" s="9">
        <f t="shared" si="13"/>
        <v>151</v>
      </c>
      <c r="AX153" s="10" t="s">
        <v>223</v>
      </c>
      <c r="AY153" s="11">
        <v>6</v>
      </c>
      <c r="AZ153" s="11">
        <v>6</v>
      </c>
      <c r="BA153" s="11">
        <v>3</v>
      </c>
      <c r="BB153" s="11">
        <v>8</v>
      </c>
      <c r="BC153" s="12" t="s">
        <v>645</v>
      </c>
      <c r="BD153" s="13">
        <v>340000</v>
      </c>
      <c r="BE153" s="49" t="s">
        <v>646</v>
      </c>
      <c r="BF153" s="49"/>
      <c r="BG153" s="49"/>
      <c r="BH153" s="49"/>
      <c r="BI153" s="49"/>
      <c r="BJ153" s="49"/>
      <c r="BK153" s="49">
        <v>1</v>
      </c>
      <c r="BL153" s="49"/>
      <c r="BR153" s="49"/>
      <c r="BS153" s="197"/>
      <c r="BT153" s="49"/>
      <c r="BU153" s="198"/>
      <c r="BV153" s="49"/>
      <c r="BW153" s="49"/>
      <c r="BX153" s="49"/>
      <c r="BY153" s="197"/>
      <c r="GF153" s="49"/>
    </row>
    <row r="154" spans="49:188" ht="18" hidden="1" customHeight="1" x14ac:dyDescent="0.25">
      <c r="AW154" s="9">
        <f t="shared" si="13"/>
        <v>152</v>
      </c>
      <c r="AX154" s="82" t="s">
        <v>197</v>
      </c>
      <c r="AY154" s="83">
        <v>6</v>
      </c>
      <c r="AZ154" s="83">
        <v>3</v>
      </c>
      <c r="BA154" s="83">
        <v>3</v>
      </c>
      <c r="BB154" s="83">
        <v>8</v>
      </c>
      <c r="BC154" s="84" t="s">
        <v>647</v>
      </c>
      <c r="BD154" s="49">
        <v>110000</v>
      </c>
      <c r="BE154" s="49" t="s">
        <v>648</v>
      </c>
      <c r="BF154" s="49"/>
      <c r="BG154" s="49"/>
      <c r="BH154" s="49"/>
      <c r="BI154" s="49"/>
      <c r="BJ154" s="49"/>
      <c r="BK154" s="49">
        <v>1</v>
      </c>
      <c r="BL154" s="49"/>
      <c r="BR154" s="49"/>
      <c r="BS154" s="197"/>
      <c r="BT154" s="49"/>
      <c r="BU154" s="198"/>
      <c r="BV154" s="49"/>
      <c r="BW154" s="49"/>
      <c r="BX154" s="49"/>
      <c r="BY154" s="197"/>
      <c r="GF154" s="49"/>
    </row>
    <row r="155" spans="49:188" ht="18" hidden="1" customHeight="1" x14ac:dyDescent="0.25">
      <c r="AW155" s="9">
        <f t="shared" si="13"/>
        <v>153</v>
      </c>
      <c r="AX155" s="82" t="s">
        <v>190</v>
      </c>
      <c r="AY155" s="83">
        <v>8</v>
      </c>
      <c r="AZ155" s="83">
        <v>2</v>
      </c>
      <c r="BA155" s="83">
        <v>3</v>
      </c>
      <c r="BB155" s="83">
        <v>7</v>
      </c>
      <c r="BC155" s="84" t="s">
        <v>649</v>
      </c>
      <c r="BD155" s="49">
        <v>170000</v>
      </c>
      <c r="BE155" s="49" t="s">
        <v>650</v>
      </c>
      <c r="BF155" s="49"/>
      <c r="BG155" s="49"/>
      <c r="BH155" s="49"/>
      <c r="BI155" s="49"/>
      <c r="BJ155" s="49"/>
      <c r="BK155" s="49">
        <v>1</v>
      </c>
      <c r="BL155" s="49"/>
      <c r="BR155" s="49"/>
      <c r="BS155" s="197"/>
      <c r="BT155" s="49"/>
      <c r="BU155" s="198"/>
      <c r="BV155" s="49"/>
      <c r="BW155" s="49"/>
      <c r="BX155" s="49"/>
      <c r="BY155" s="197"/>
      <c r="GF155" s="96"/>
    </row>
    <row r="156" spans="49:188" ht="18" hidden="1" customHeight="1" x14ac:dyDescent="0.25">
      <c r="AW156" s="9">
        <f t="shared" si="13"/>
        <v>154</v>
      </c>
      <c r="AX156" s="10" t="s">
        <v>205</v>
      </c>
      <c r="AY156" s="11">
        <v>7</v>
      </c>
      <c r="AZ156" s="11">
        <v>3</v>
      </c>
      <c r="BA156" s="11">
        <v>4</v>
      </c>
      <c r="BB156" s="11">
        <v>7</v>
      </c>
      <c r="BC156" s="12" t="s">
        <v>651</v>
      </c>
      <c r="BD156" s="13">
        <v>210000</v>
      </c>
      <c r="BE156" s="49" t="s">
        <v>652</v>
      </c>
      <c r="BF156" s="49"/>
      <c r="BG156" s="49"/>
      <c r="BH156" s="49"/>
      <c r="BI156" s="49"/>
      <c r="BJ156" s="49"/>
      <c r="BK156" s="49">
        <v>1</v>
      </c>
      <c r="BL156" s="49"/>
      <c r="BR156" s="49"/>
      <c r="BS156" s="197"/>
      <c r="BT156" s="49"/>
      <c r="BU156" s="198"/>
      <c r="BV156" s="49"/>
      <c r="BW156" s="49"/>
      <c r="BX156" s="49"/>
      <c r="BY156" s="197"/>
      <c r="GF156" s="49"/>
    </row>
    <row r="157" spans="49:188" ht="18" hidden="1" customHeight="1" x14ac:dyDescent="0.25">
      <c r="AW157" s="9">
        <f t="shared" si="13"/>
        <v>155</v>
      </c>
      <c r="AX157" s="82" t="s">
        <v>230</v>
      </c>
      <c r="AY157" s="83">
        <v>6</v>
      </c>
      <c r="AZ157" s="83">
        <v>5</v>
      </c>
      <c r="BA157" s="83">
        <v>2</v>
      </c>
      <c r="BB157" s="83">
        <v>9</v>
      </c>
      <c r="BC157" s="84" t="s">
        <v>653</v>
      </c>
      <c r="BD157" s="49">
        <v>330000</v>
      </c>
      <c r="BE157" s="49" t="s">
        <v>654</v>
      </c>
      <c r="BF157" s="49"/>
      <c r="BG157" s="49"/>
      <c r="BH157" s="49"/>
      <c r="BI157" s="49"/>
      <c r="BJ157" s="49"/>
      <c r="BK157" s="49">
        <v>1</v>
      </c>
      <c r="BL157" s="49"/>
      <c r="BR157" s="49"/>
      <c r="BS157" s="197"/>
      <c r="BT157" s="49"/>
      <c r="BU157" s="198"/>
      <c r="BV157" s="49"/>
      <c r="BW157" s="49"/>
      <c r="BX157" s="49"/>
      <c r="BY157" s="197"/>
      <c r="GF157" s="49"/>
    </row>
    <row r="158" spans="49:188" ht="18" hidden="1" customHeight="1" x14ac:dyDescent="0.25">
      <c r="AW158" s="9">
        <f t="shared" si="13"/>
        <v>156</v>
      </c>
      <c r="AX158" s="82" t="s">
        <v>231</v>
      </c>
      <c r="AY158" s="83">
        <v>7</v>
      </c>
      <c r="AZ158" s="83">
        <v>4</v>
      </c>
      <c r="BA158" s="83">
        <v>4</v>
      </c>
      <c r="BB158" s="83">
        <v>8</v>
      </c>
      <c r="BC158" s="84" t="s">
        <v>655</v>
      </c>
      <c r="BD158" s="49">
        <v>260000</v>
      </c>
      <c r="BE158" s="49" t="s">
        <v>656</v>
      </c>
      <c r="BF158" s="49"/>
      <c r="BG158" s="49"/>
      <c r="BH158" s="49"/>
      <c r="BI158" s="49"/>
      <c r="BJ158" s="49"/>
      <c r="BK158" s="49">
        <v>1</v>
      </c>
      <c r="BL158" s="49"/>
      <c r="BR158" s="49"/>
      <c r="BS158" s="197"/>
      <c r="BT158" s="49"/>
      <c r="BU158" s="198"/>
      <c r="BV158" s="49"/>
      <c r="BW158" s="49"/>
      <c r="BX158" s="49"/>
      <c r="BY158" s="197"/>
      <c r="GF158" s="49"/>
    </row>
    <row r="159" spans="49:188" ht="18" hidden="1" customHeight="1" x14ac:dyDescent="0.25">
      <c r="AW159" s="9">
        <f t="shared" si="13"/>
        <v>157</v>
      </c>
      <c r="AX159" s="82" t="s">
        <v>235</v>
      </c>
      <c r="AY159" s="83">
        <v>7</v>
      </c>
      <c r="AZ159" s="83">
        <v>2</v>
      </c>
      <c r="BA159" s="83">
        <v>3</v>
      </c>
      <c r="BB159" s="83">
        <v>7</v>
      </c>
      <c r="BC159" s="84" t="s">
        <v>657</v>
      </c>
      <c r="BD159" s="49">
        <v>130000</v>
      </c>
      <c r="BE159" s="49" t="s">
        <v>658</v>
      </c>
      <c r="BF159" s="49"/>
      <c r="BG159" s="49"/>
      <c r="BH159" s="49"/>
      <c r="BI159" s="49"/>
      <c r="BJ159" s="49"/>
      <c r="BK159" s="49">
        <v>1</v>
      </c>
      <c r="BL159" s="49"/>
      <c r="BR159" s="49"/>
      <c r="BS159" s="197"/>
      <c r="BT159" s="49"/>
      <c r="BU159" s="198"/>
      <c r="BV159" s="49"/>
      <c r="BW159" s="49"/>
      <c r="BX159" s="49"/>
      <c r="BY159" s="197"/>
      <c r="GF159" s="49"/>
    </row>
    <row r="160" spans="49:188" ht="18" hidden="1" customHeight="1" x14ac:dyDescent="0.25">
      <c r="AW160" s="9">
        <f t="shared" si="13"/>
        <v>158</v>
      </c>
      <c r="AX160" s="82" t="s">
        <v>262</v>
      </c>
      <c r="AY160" s="83">
        <v>5</v>
      </c>
      <c r="AZ160" s="83">
        <v>6</v>
      </c>
      <c r="BA160" s="83">
        <v>1</v>
      </c>
      <c r="BB160" s="83">
        <v>8</v>
      </c>
      <c r="BC160" s="84" t="s">
        <v>659</v>
      </c>
      <c r="BD160" s="49">
        <v>330000</v>
      </c>
      <c r="BE160" s="49" t="s">
        <v>660</v>
      </c>
      <c r="BF160" s="49"/>
      <c r="BG160" s="49"/>
      <c r="BH160" s="49"/>
      <c r="BI160" s="49"/>
      <c r="BJ160" s="49"/>
      <c r="BK160" s="49">
        <v>1</v>
      </c>
      <c r="BL160" s="49"/>
      <c r="BR160" s="49"/>
      <c r="BS160" s="197"/>
      <c r="BT160" s="49"/>
      <c r="BU160" s="198"/>
      <c r="BV160" s="49"/>
      <c r="BW160" s="49"/>
      <c r="BX160" s="49"/>
      <c r="BY160" s="197"/>
      <c r="GF160" s="96"/>
    </row>
    <row r="161" spans="49:188" ht="18" hidden="1" customHeight="1" x14ac:dyDescent="0.25">
      <c r="AW161" s="9">
        <f t="shared" si="13"/>
        <v>159</v>
      </c>
      <c r="AX161" s="82" t="s">
        <v>249</v>
      </c>
      <c r="AY161" s="83">
        <v>7</v>
      </c>
      <c r="AZ161" s="83">
        <v>3</v>
      </c>
      <c r="BA161" s="83">
        <v>3</v>
      </c>
      <c r="BB161" s="83">
        <v>7</v>
      </c>
      <c r="BC161" s="84" t="s">
        <v>661</v>
      </c>
      <c r="BD161" s="49">
        <v>220000</v>
      </c>
      <c r="BE161" s="49" t="s">
        <v>662</v>
      </c>
      <c r="BF161" s="49"/>
      <c r="BG161" s="49"/>
      <c r="BH161" s="49"/>
      <c r="BI161" s="49"/>
      <c r="BJ161" s="49"/>
      <c r="BK161" s="49">
        <v>1</v>
      </c>
      <c r="BL161" s="49"/>
      <c r="BR161" s="49"/>
      <c r="BS161" s="197"/>
      <c r="BT161" s="49"/>
      <c r="BU161" s="198"/>
      <c r="BV161" s="49"/>
      <c r="BW161" s="49"/>
      <c r="BX161" s="49"/>
      <c r="BY161" s="197"/>
      <c r="GF161" s="13"/>
    </row>
    <row r="162" spans="49:188" ht="18" hidden="1" customHeight="1" x14ac:dyDescent="0.25">
      <c r="AW162" s="9">
        <f t="shared" si="13"/>
        <v>160</v>
      </c>
      <c r="AX162" s="82" t="s">
        <v>226</v>
      </c>
      <c r="AY162" s="83">
        <v>8</v>
      </c>
      <c r="AZ162" s="83">
        <v>3</v>
      </c>
      <c r="BA162" s="83">
        <v>3</v>
      </c>
      <c r="BB162" s="83">
        <v>7</v>
      </c>
      <c r="BC162" s="84" t="s">
        <v>663</v>
      </c>
      <c r="BD162" s="49">
        <v>180000</v>
      </c>
      <c r="BE162" s="49" t="s">
        <v>664</v>
      </c>
      <c r="BF162" s="49"/>
      <c r="BG162" s="49"/>
      <c r="BH162" s="49"/>
      <c r="BI162" s="49"/>
      <c r="BJ162" s="49"/>
      <c r="BK162" s="49">
        <v>1</v>
      </c>
      <c r="BL162" s="49"/>
      <c r="BR162" s="49"/>
      <c r="BS162" s="197"/>
      <c r="BT162" s="49"/>
      <c r="BU162" s="198"/>
      <c r="BV162" s="49"/>
      <c r="BW162" s="49"/>
      <c r="BX162" s="49"/>
      <c r="BY162" s="197"/>
      <c r="GF162" s="13"/>
    </row>
    <row r="163" spans="49:188" ht="18" hidden="1" customHeight="1" x14ac:dyDescent="0.25">
      <c r="AW163" s="9">
        <f t="shared" si="13"/>
        <v>161</v>
      </c>
      <c r="AX163" s="10" t="s">
        <v>206</v>
      </c>
      <c r="AY163" s="11">
        <v>8</v>
      </c>
      <c r="AZ163" s="11">
        <v>3</v>
      </c>
      <c r="BA163" s="11">
        <v>5</v>
      </c>
      <c r="BB163" s="11">
        <v>7</v>
      </c>
      <c r="BC163" s="12" t="s">
        <v>665</v>
      </c>
      <c r="BD163" s="13">
        <v>260000</v>
      </c>
      <c r="BE163" s="49" t="s">
        <v>666</v>
      </c>
      <c r="BF163" s="49"/>
      <c r="BG163" s="49"/>
      <c r="BH163" s="49"/>
      <c r="BI163" s="49"/>
      <c r="BJ163" s="49"/>
      <c r="BK163" s="49">
        <v>1</v>
      </c>
      <c r="BL163" s="49"/>
      <c r="BR163" s="49"/>
      <c r="BS163" s="197"/>
      <c r="BT163" s="49"/>
      <c r="BU163" s="198"/>
      <c r="BV163" s="49"/>
      <c r="BW163" s="49"/>
      <c r="BX163" s="49"/>
      <c r="BY163" s="197"/>
      <c r="GF163" s="13"/>
    </row>
    <row r="164" spans="49:188" ht="18" hidden="1" customHeight="1" x14ac:dyDescent="0.25">
      <c r="AW164" s="9">
        <f t="shared" si="13"/>
        <v>162</v>
      </c>
      <c r="AX164" s="82" t="s">
        <v>213</v>
      </c>
      <c r="AY164" s="83">
        <v>6</v>
      </c>
      <c r="AZ164" s="83">
        <v>3</v>
      </c>
      <c r="BA164" s="83">
        <v>3</v>
      </c>
      <c r="BB164" s="83">
        <v>9</v>
      </c>
      <c r="BC164" s="84" t="s">
        <v>667</v>
      </c>
      <c r="BD164" s="49">
        <v>150000</v>
      </c>
      <c r="BE164" s="49" t="s">
        <v>668</v>
      </c>
      <c r="BF164" s="49"/>
      <c r="BG164" s="49"/>
      <c r="BH164" s="49"/>
      <c r="BI164" s="49"/>
      <c r="BJ164" s="49"/>
      <c r="BK164" s="49">
        <v>1</v>
      </c>
      <c r="BL164" s="49"/>
      <c r="BR164" s="49"/>
      <c r="BS164" s="197"/>
      <c r="BT164" s="49"/>
      <c r="BU164" s="198"/>
      <c r="BV164" s="49"/>
      <c r="BW164" s="49"/>
      <c r="BX164" s="49"/>
      <c r="BY164" s="197"/>
      <c r="GF164" s="13"/>
    </row>
    <row r="165" spans="49:188" ht="18" hidden="1" customHeight="1" x14ac:dyDescent="0.25">
      <c r="AW165" s="9">
        <f t="shared" si="13"/>
        <v>163</v>
      </c>
      <c r="AX165" s="82" t="s">
        <v>202</v>
      </c>
      <c r="AY165" s="83">
        <v>5</v>
      </c>
      <c r="AZ165" s="83">
        <v>5</v>
      </c>
      <c r="BA165" s="83">
        <v>3</v>
      </c>
      <c r="BB165" s="83">
        <v>9</v>
      </c>
      <c r="BC165" s="84" t="s">
        <v>669</v>
      </c>
      <c r="BD165" s="49">
        <v>300000</v>
      </c>
      <c r="BE165" s="49" t="s">
        <v>670</v>
      </c>
      <c r="BF165" s="49"/>
      <c r="BG165" s="49"/>
      <c r="BH165" s="49"/>
      <c r="BI165" s="49"/>
      <c r="BJ165" s="49"/>
      <c r="BK165" s="49">
        <v>1</v>
      </c>
      <c r="BL165" s="49"/>
      <c r="BR165" s="49"/>
      <c r="BS165" s="197"/>
      <c r="BT165" s="49"/>
      <c r="BU165" s="198"/>
      <c r="BV165" s="49"/>
      <c r="BW165" s="49"/>
      <c r="BX165" s="49"/>
      <c r="BY165" s="197"/>
      <c r="GF165" s="13"/>
    </row>
    <row r="166" spans="49:188" ht="18" hidden="1" customHeight="1" x14ac:dyDescent="0.25">
      <c r="AW166" s="9">
        <f t="shared" si="13"/>
        <v>164</v>
      </c>
      <c r="AX166" s="82" t="s">
        <v>671</v>
      </c>
      <c r="AY166" s="83">
        <v>8</v>
      </c>
      <c r="AZ166" s="83">
        <v>3</v>
      </c>
      <c r="BA166" s="83">
        <v>3</v>
      </c>
      <c r="BB166" s="83">
        <v>8</v>
      </c>
      <c r="BC166" s="84" t="s">
        <v>672</v>
      </c>
      <c r="BD166" s="49">
        <v>220000</v>
      </c>
      <c r="BE166" s="49" t="s">
        <v>673</v>
      </c>
      <c r="BF166" s="49"/>
      <c r="BG166" s="49"/>
      <c r="BH166" s="49"/>
      <c r="BI166" s="49"/>
      <c r="BJ166" s="49"/>
      <c r="BK166" s="49">
        <v>1</v>
      </c>
      <c r="BL166" s="49"/>
      <c r="BR166" s="49"/>
      <c r="BS166" s="197"/>
      <c r="BT166" s="49"/>
      <c r="BU166" s="198"/>
      <c r="BV166" s="49"/>
      <c r="BW166" s="49"/>
      <c r="BX166" s="49"/>
      <c r="BY166" s="197"/>
      <c r="GF166" s="13"/>
    </row>
    <row r="167" spans="49:188" ht="18" hidden="1" customHeight="1" x14ac:dyDescent="0.25">
      <c r="AW167" s="9">
        <f t="shared" si="13"/>
        <v>165</v>
      </c>
      <c r="AX167" s="82" t="s">
        <v>257</v>
      </c>
      <c r="AY167" s="83">
        <v>6</v>
      </c>
      <c r="AZ167" s="83">
        <v>3</v>
      </c>
      <c r="BA167" s="83">
        <v>3</v>
      </c>
      <c r="BB167" s="83">
        <v>8</v>
      </c>
      <c r="BC167" s="84" t="s">
        <v>674</v>
      </c>
      <c r="BD167" s="49">
        <v>130000</v>
      </c>
      <c r="BE167" s="49" t="s">
        <v>675</v>
      </c>
      <c r="BF167" s="49"/>
      <c r="BG167" s="49"/>
      <c r="BH167" s="49"/>
      <c r="BI167" s="49"/>
      <c r="BJ167" s="49"/>
      <c r="BK167" s="49">
        <v>1</v>
      </c>
      <c r="BL167" s="49"/>
      <c r="BR167" s="49"/>
      <c r="BS167" s="197"/>
      <c r="BT167" s="49"/>
      <c r="BU167" s="198"/>
      <c r="BV167" s="49"/>
      <c r="BW167" s="49"/>
      <c r="BX167" s="49"/>
      <c r="BY167" s="197"/>
      <c r="GF167" s="96"/>
    </row>
    <row r="168" spans="49:188" ht="18" hidden="1" customHeight="1" x14ac:dyDescent="0.25">
      <c r="AW168" s="9">
        <f t="shared" si="13"/>
        <v>166</v>
      </c>
      <c r="AX168" s="82" t="s">
        <v>181</v>
      </c>
      <c r="AY168" s="83">
        <v>5</v>
      </c>
      <c r="AZ168" s="83">
        <v>4</v>
      </c>
      <c r="BA168" s="83">
        <v>3</v>
      </c>
      <c r="BB168" s="83">
        <v>8</v>
      </c>
      <c r="BC168" s="84" t="s">
        <v>676</v>
      </c>
      <c r="BD168" s="49">
        <v>130000</v>
      </c>
      <c r="BE168" s="49" t="s">
        <v>677</v>
      </c>
      <c r="BF168" s="49"/>
      <c r="BG168" s="49"/>
      <c r="BH168" s="49"/>
      <c r="BI168" s="49"/>
      <c r="BJ168" s="49"/>
      <c r="BK168" s="49">
        <v>1</v>
      </c>
      <c r="BL168" s="49"/>
      <c r="BR168" s="49"/>
      <c r="BS168" s="197"/>
      <c r="BT168" s="49"/>
      <c r="BU168" s="198"/>
      <c r="BV168" s="49"/>
      <c r="BW168" s="49"/>
      <c r="BX168" s="49"/>
      <c r="BY168" s="197"/>
      <c r="GF168" s="13"/>
    </row>
    <row r="169" spans="49:188" ht="18" hidden="1" customHeight="1" x14ac:dyDescent="0.25">
      <c r="AW169" s="9">
        <f t="shared" si="13"/>
        <v>167</v>
      </c>
      <c r="AX169" s="82" t="s">
        <v>210</v>
      </c>
      <c r="AY169" s="83">
        <v>4</v>
      </c>
      <c r="AZ169" s="83">
        <v>5</v>
      </c>
      <c r="BA169" s="83">
        <v>2</v>
      </c>
      <c r="BB169" s="83">
        <v>9</v>
      </c>
      <c r="BC169" s="84" t="s">
        <v>678</v>
      </c>
      <c r="BD169" s="49">
        <v>260000</v>
      </c>
      <c r="BE169" s="49" t="s">
        <v>679</v>
      </c>
      <c r="BF169" s="49"/>
      <c r="BG169" s="49"/>
      <c r="BH169" s="49"/>
      <c r="BI169" s="49"/>
      <c r="BJ169" s="49"/>
      <c r="BK169" s="49">
        <v>1</v>
      </c>
      <c r="BL169" s="49"/>
      <c r="BR169" s="49"/>
      <c r="BS169" s="197"/>
      <c r="BT169" s="49"/>
      <c r="BU169" s="198"/>
      <c r="BV169" s="49"/>
      <c r="BW169" s="49"/>
      <c r="BX169" s="49"/>
      <c r="BY169" s="197"/>
      <c r="GF169" s="13"/>
    </row>
    <row r="170" spans="49:188" ht="18" hidden="1" customHeight="1" x14ac:dyDescent="0.25">
      <c r="AW170" s="9">
        <f>IF(AX170="","",AW169+1)</f>
        <v>168</v>
      </c>
      <c r="AX170" s="10" t="s">
        <v>208</v>
      </c>
      <c r="AY170" s="11">
        <v>6</v>
      </c>
      <c r="AZ170" s="11">
        <v>6</v>
      </c>
      <c r="BA170" s="11">
        <v>3</v>
      </c>
      <c r="BB170" s="11">
        <v>10</v>
      </c>
      <c r="BC170" s="12" t="s">
        <v>680</v>
      </c>
      <c r="BD170" s="13">
        <v>430000</v>
      </c>
      <c r="BE170" s="49" t="s">
        <v>681</v>
      </c>
      <c r="BF170" s="49"/>
      <c r="BG170" s="49"/>
      <c r="BH170" s="49"/>
      <c r="BI170" s="49"/>
      <c r="BJ170" s="49"/>
      <c r="BK170" s="49">
        <v>1</v>
      </c>
      <c r="BL170" s="49"/>
      <c r="BR170" s="49"/>
      <c r="BS170" s="197"/>
      <c r="BT170" s="49"/>
      <c r="BU170" s="198"/>
      <c r="BV170" s="49"/>
      <c r="BW170" s="49"/>
      <c r="BX170" s="49"/>
      <c r="BY170" s="197"/>
      <c r="GF170" s="96"/>
    </row>
    <row r="171" spans="49:188" ht="18" hidden="1" customHeight="1" x14ac:dyDescent="0.25">
      <c r="AW171" s="9">
        <f t="shared" ref="AW171:AW190" si="14">IF(AX171="","",AW170+1)</f>
        <v>169</v>
      </c>
      <c r="AX171" s="10" t="s">
        <v>182</v>
      </c>
      <c r="AY171" s="11">
        <v>6</v>
      </c>
      <c r="AZ171" s="11">
        <v>2</v>
      </c>
      <c r="BA171" s="11">
        <v>3</v>
      </c>
      <c r="BB171" s="11">
        <v>7</v>
      </c>
      <c r="BC171" s="12" t="s">
        <v>682</v>
      </c>
      <c r="BD171" s="13">
        <v>130000</v>
      </c>
      <c r="BE171" s="49" t="s">
        <v>683</v>
      </c>
      <c r="BF171" s="49"/>
      <c r="BG171" s="49"/>
      <c r="BH171" s="49"/>
      <c r="BI171" s="49"/>
      <c r="BJ171" s="49"/>
      <c r="BK171" s="49">
        <v>1</v>
      </c>
      <c r="BL171" s="49"/>
      <c r="BR171" s="49"/>
      <c r="BS171" s="197"/>
      <c r="BT171" s="49"/>
      <c r="BU171" s="198"/>
      <c r="BV171" s="49"/>
      <c r="BW171" s="49"/>
      <c r="BX171" s="49"/>
      <c r="BY171" s="197"/>
      <c r="GF171" s="13"/>
    </row>
    <row r="172" spans="49:188" ht="18" hidden="1" customHeight="1" x14ac:dyDescent="0.25">
      <c r="AW172" s="9">
        <f t="shared" si="14"/>
        <v>170</v>
      </c>
      <c r="AX172" s="10" t="s">
        <v>186</v>
      </c>
      <c r="AY172" s="11">
        <v>7</v>
      </c>
      <c r="AZ172" s="11">
        <v>4</v>
      </c>
      <c r="BA172" s="11">
        <v>4</v>
      </c>
      <c r="BB172" s="11">
        <v>8</v>
      </c>
      <c r="BC172" s="12" t="s">
        <v>684</v>
      </c>
      <c r="BD172" s="13">
        <v>230000</v>
      </c>
      <c r="BE172" s="49" t="s">
        <v>685</v>
      </c>
      <c r="BF172" s="49"/>
      <c r="BG172" s="49"/>
      <c r="BH172" s="49"/>
      <c r="BI172" s="49"/>
      <c r="BJ172" s="49"/>
      <c r="BK172" s="49">
        <v>1</v>
      </c>
      <c r="BL172" s="49"/>
      <c r="BR172" s="49"/>
      <c r="BS172" s="197"/>
      <c r="BT172" s="49"/>
      <c r="BU172" s="198"/>
      <c r="BV172" s="49"/>
      <c r="BW172" s="49"/>
      <c r="BX172" s="49"/>
      <c r="BY172" s="197"/>
      <c r="GF172" s="13"/>
    </row>
    <row r="173" spans="49:188" ht="18" hidden="1" customHeight="1" x14ac:dyDescent="0.25">
      <c r="AW173" s="9">
        <f t="shared" si="14"/>
        <v>171</v>
      </c>
      <c r="AX173" s="82" t="s">
        <v>135</v>
      </c>
      <c r="AY173" s="83">
        <v>5</v>
      </c>
      <c r="AZ173" s="83">
        <v>3</v>
      </c>
      <c r="BA173" s="83">
        <v>3</v>
      </c>
      <c r="BB173" s="83">
        <v>6</v>
      </c>
      <c r="BC173" s="84" t="s">
        <v>686</v>
      </c>
      <c r="BD173" s="49">
        <v>140000</v>
      </c>
      <c r="BE173" s="49" t="s">
        <v>687</v>
      </c>
      <c r="BF173" s="49"/>
      <c r="BG173" s="49"/>
      <c r="BH173" s="49"/>
      <c r="BI173" s="49"/>
      <c r="BJ173" s="49"/>
      <c r="BK173" s="49">
        <v>1</v>
      </c>
      <c r="BL173" s="49"/>
      <c r="BR173" s="49"/>
      <c r="BS173" s="197"/>
      <c r="BT173" s="49"/>
      <c r="BU173" s="198"/>
      <c r="BV173" s="49"/>
      <c r="BW173" s="49"/>
      <c r="BX173" s="49"/>
      <c r="BY173" s="197"/>
      <c r="GF173" s="13"/>
    </row>
    <row r="174" spans="49:188" ht="18" hidden="1" customHeight="1" x14ac:dyDescent="0.25">
      <c r="AW174" s="9">
        <f t="shared" si="14"/>
        <v>172</v>
      </c>
      <c r="AX174" s="82" t="s">
        <v>250</v>
      </c>
      <c r="AY174" s="83">
        <v>8</v>
      </c>
      <c r="AZ174" s="83">
        <v>2</v>
      </c>
      <c r="BA174" s="83">
        <v>4</v>
      </c>
      <c r="BB174" s="83">
        <v>7</v>
      </c>
      <c r="BC174" s="84" t="s">
        <v>688</v>
      </c>
      <c r="BD174" s="49">
        <v>250000</v>
      </c>
      <c r="BE174" s="49" t="s">
        <v>689</v>
      </c>
      <c r="BF174" s="49"/>
      <c r="BG174" s="49"/>
      <c r="BH174" s="49"/>
      <c r="BI174" s="49"/>
      <c r="BJ174" s="49"/>
      <c r="BK174" s="49">
        <v>1</v>
      </c>
      <c r="BL174" s="49"/>
      <c r="BR174" s="49"/>
      <c r="BS174" s="197"/>
      <c r="BT174" s="49"/>
      <c r="BU174" s="198"/>
      <c r="BV174" s="49"/>
      <c r="BW174" s="49"/>
      <c r="BX174" s="49"/>
      <c r="BY174" s="197"/>
      <c r="GF174" s="13"/>
    </row>
    <row r="175" spans="49:188" ht="18" hidden="1" customHeight="1" x14ac:dyDescent="0.25">
      <c r="AW175" s="9">
        <f t="shared" si="14"/>
        <v>173</v>
      </c>
      <c r="AX175" s="82" t="s">
        <v>189</v>
      </c>
      <c r="AY175" s="83">
        <v>5</v>
      </c>
      <c r="AZ175" s="83">
        <v>6</v>
      </c>
      <c r="BA175" s="83">
        <v>1</v>
      </c>
      <c r="BB175" s="83">
        <v>9</v>
      </c>
      <c r="BC175" s="84" t="s">
        <v>690</v>
      </c>
      <c r="BD175" s="49">
        <v>380000</v>
      </c>
      <c r="BE175" s="49" t="s">
        <v>691</v>
      </c>
      <c r="BF175" s="49"/>
      <c r="BG175" s="49"/>
      <c r="BH175" s="49"/>
      <c r="BI175" s="49"/>
      <c r="BJ175" s="49"/>
      <c r="BK175" s="49">
        <v>1</v>
      </c>
      <c r="BL175" s="49"/>
      <c r="BR175" s="49"/>
      <c r="BS175" s="197"/>
      <c r="BT175" s="49"/>
      <c r="BU175" s="198"/>
      <c r="BV175" s="49"/>
      <c r="BW175" s="49"/>
      <c r="BX175" s="49"/>
      <c r="BY175" s="197"/>
      <c r="GF175" s="96"/>
    </row>
    <row r="176" spans="49:188" ht="18" hidden="1" customHeight="1" x14ac:dyDescent="0.25">
      <c r="AW176" s="9">
        <f t="shared" si="14"/>
        <v>174</v>
      </c>
      <c r="AX176" s="82" t="s">
        <v>244</v>
      </c>
      <c r="AY176" s="83">
        <v>7</v>
      </c>
      <c r="AZ176" s="83">
        <v>3</v>
      </c>
      <c r="BA176" s="83">
        <v>3</v>
      </c>
      <c r="BB176" s="83">
        <v>7</v>
      </c>
      <c r="BC176" s="84" t="s">
        <v>692</v>
      </c>
      <c r="BD176" s="49">
        <v>200000</v>
      </c>
      <c r="BE176" s="49" t="s">
        <v>693</v>
      </c>
      <c r="BF176" s="49"/>
      <c r="BG176" s="49"/>
      <c r="BH176" s="49"/>
      <c r="BI176" s="49"/>
      <c r="BJ176" s="49"/>
      <c r="BK176" s="49">
        <v>1</v>
      </c>
      <c r="BL176" s="49"/>
      <c r="BR176" s="49"/>
      <c r="BS176" s="197"/>
      <c r="BT176" s="49"/>
      <c r="BU176" s="198"/>
      <c r="BV176" s="49"/>
      <c r="BW176" s="49"/>
      <c r="BX176" s="49"/>
      <c r="BY176" s="197"/>
      <c r="GF176" s="13"/>
    </row>
    <row r="177" spans="49:188" ht="18" hidden="1" customHeight="1" x14ac:dyDescent="0.25">
      <c r="AW177" s="9">
        <f t="shared" si="14"/>
        <v>175</v>
      </c>
      <c r="AX177" s="10" t="s">
        <v>271</v>
      </c>
      <c r="AY177" s="11">
        <v>4</v>
      </c>
      <c r="AZ177" s="11">
        <v>6</v>
      </c>
      <c r="BA177" s="11">
        <v>1</v>
      </c>
      <c r="BB177" s="11">
        <v>9</v>
      </c>
      <c r="BC177" s="12" t="s">
        <v>694</v>
      </c>
      <c r="BD177" s="13">
        <v>270000</v>
      </c>
      <c r="BE177" s="49" t="s">
        <v>695</v>
      </c>
      <c r="BF177" s="49"/>
      <c r="BG177" s="49"/>
      <c r="BH177" s="49"/>
      <c r="BI177" s="49"/>
      <c r="BJ177" s="49"/>
      <c r="BK177" s="49">
        <v>1</v>
      </c>
      <c r="BL177" s="49"/>
      <c r="BR177" s="49"/>
      <c r="BS177" s="197"/>
      <c r="BT177" s="49"/>
      <c r="BU177" s="198"/>
      <c r="BV177" s="49"/>
      <c r="BW177" s="49"/>
      <c r="BX177" s="49"/>
      <c r="BY177" s="197"/>
      <c r="GF177" s="13"/>
    </row>
    <row r="178" spans="49:188" ht="18" hidden="1" customHeight="1" x14ac:dyDescent="0.25">
      <c r="AW178" s="9">
        <f t="shared" si="14"/>
        <v>176</v>
      </c>
      <c r="AX178" s="82" t="s">
        <v>243</v>
      </c>
      <c r="AY178" s="83">
        <v>8</v>
      </c>
      <c r="AZ178" s="83">
        <v>3</v>
      </c>
      <c r="BA178" s="83">
        <v>5</v>
      </c>
      <c r="BB178" s="83">
        <v>7</v>
      </c>
      <c r="BC178" s="84" t="s">
        <v>696</v>
      </c>
      <c r="BD178" s="49">
        <v>250000</v>
      </c>
      <c r="BE178" s="49" t="s">
        <v>697</v>
      </c>
      <c r="BF178" s="49"/>
      <c r="BG178" s="49"/>
      <c r="BH178" s="49"/>
      <c r="BI178" s="49"/>
      <c r="BJ178" s="49"/>
      <c r="BK178" s="49">
        <v>1</v>
      </c>
      <c r="BL178" s="49"/>
      <c r="BR178" s="49"/>
      <c r="BS178" s="197"/>
      <c r="BT178" s="49"/>
      <c r="BU178" s="198"/>
      <c r="BV178" s="49"/>
      <c r="BW178" s="49"/>
      <c r="BX178" s="49"/>
      <c r="BY178" s="197"/>
      <c r="GF178" s="13"/>
    </row>
    <row r="179" spans="49:188" ht="18" hidden="1" customHeight="1" x14ac:dyDescent="0.25">
      <c r="AW179" s="9">
        <f t="shared" si="14"/>
        <v>177</v>
      </c>
      <c r="AX179" s="10" t="s">
        <v>143</v>
      </c>
      <c r="AY179" s="11">
        <v>7</v>
      </c>
      <c r="AZ179" s="11">
        <v>2</v>
      </c>
      <c r="BA179" s="11">
        <v>3</v>
      </c>
      <c r="BB179" s="11">
        <v>7</v>
      </c>
      <c r="BC179" s="12" t="s">
        <v>698</v>
      </c>
      <c r="BD179" s="13">
        <v>150000</v>
      </c>
      <c r="BE179" s="49" t="s">
        <v>699</v>
      </c>
      <c r="BF179" s="49"/>
      <c r="BG179" s="49"/>
      <c r="BH179" s="49"/>
      <c r="BI179" s="49"/>
      <c r="BJ179" s="49"/>
      <c r="BK179" s="49">
        <v>1</v>
      </c>
      <c r="BL179" s="49"/>
      <c r="BR179" s="49"/>
      <c r="BS179" s="197"/>
      <c r="BT179" s="49"/>
      <c r="BU179" s="198"/>
      <c r="BV179" s="49"/>
      <c r="BW179" s="49"/>
      <c r="BX179" s="49"/>
      <c r="BY179" s="197"/>
      <c r="GF179" s="13"/>
    </row>
    <row r="180" spans="49:188" ht="18" hidden="1" customHeight="1" x14ac:dyDescent="0.25">
      <c r="AW180" s="9">
        <f t="shared" si="14"/>
        <v>178</v>
      </c>
      <c r="AX180" s="82" t="s">
        <v>222</v>
      </c>
      <c r="AY180" s="83">
        <v>6</v>
      </c>
      <c r="AZ180" s="83">
        <v>4</v>
      </c>
      <c r="BA180" s="83">
        <v>2</v>
      </c>
      <c r="BB180" s="83">
        <v>8</v>
      </c>
      <c r="BC180" s="84" t="s">
        <v>700</v>
      </c>
      <c r="BD180" s="49">
        <v>220000</v>
      </c>
      <c r="BE180" s="49" t="s">
        <v>701</v>
      </c>
      <c r="BF180" s="49"/>
      <c r="BG180" s="49"/>
      <c r="BH180" s="49"/>
      <c r="BI180" s="49"/>
      <c r="BJ180" s="49"/>
      <c r="BK180" s="49">
        <v>1</v>
      </c>
      <c r="BL180" s="49"/>
      <c r="BR180" s="49"/>
      <c r="BS180" s="197"/>
      <c r="BT180" s="49"/>
      <c r="BU180" s="198"/>
      <c r="BV180" s="49"/>
      <c r="BW180" s="49"/>
      <c r="BX180" s="49"/>
      <c r="BY180" s="197"/>
      <c r="GF180" s="13"/>
    </row>
    <row r="181" spans="49:188" ht="18" hidden="1" customHeight="1" x14ac:dyDescent="0.25">
      <c r="AW181" s="9">
        <f t="shared" si="14"/>
        <v>179</v>
      </c>
      <c r="AX181" s="82" t="s">
        <v>260</v>
      </c>
      <c r="AY181" s="83">
        <v>6</v>
      </c>
      <c r="AZ181" s="83">
        <v>3</v>
      </c>
      <c r="BA181" s="83">
        <v>2</v>
      </c>
      <c r="BB181" s="83">
        <v>7</v>
      </c>
      <c r="BC181" s="84" t="s">
        <v>702</v>
      </c>
      <c r="BD181" s="49">
        <v>80000</v>
      </c>
      <c r="BE181" s="49" t="s">
        <v>703</v>
      </c>
      <c r="BF181" s="49"/>
      <c r="BG181" s="49"/>
      <c r="BH181" s="49"/>
      <c r="BI181" s="49"/>
      <c r="BJ181" s="49"/>
      <c r="BK181" s="49">
        <v>1</v>
      </c>
      <c r="BL181" s="49"/>
      <c r="BR181" s="49"/>
      <c r="BS181" s="197"/>
      <c r="BT181" s="49"/>
      <c r="BU181" s="198"/>
      <c r="BV181" s="49"/>
      <c r="BW181" s="49"/>
      <c r="BX181" s="49"/>
      <c r="BY181" s="197"/>
      <c r="GF181" s="96"/>
    </row>
    <row r="182" spans="49:188" ht="18" hidden="1" customHeight="1" x14ac:dyDescent="0.25">
      <c r="AW182" s="9">
        <f t="shared" si="14"/>
        <v>180</v>
      </c>
      <c r="AX182" s="82" t="s">
        <v>236</v>
      </c>
      <c r="AY182" s="83">
        <v>9</v>
      </c>
      <c r="AZ182" s="83">
        <v>2</v>
      </c>
      <c r="BA182" s="83">
        <v>4</v>
      </c>
      <c r="BB182" s="83">
        <v>7</v>
      </c>
      <c r="BC182" s="84" t="s">
        <v>704</v>
      </c>
      <c r="BD182" s="49">
        <v>160000</v>
      </c>
      <c r="BE182" s="49" t="s">
        <v>705</v>
      </c>
      <c r="BF182" s="49"/>
      <c r="BG182" s="49"/>
      <c r="BH182" s="49"/>
      <c r="BI182" s="49"/>
      <c r="BJ182" s="49"/>
      <c r="BK182" s="49">
        <v>1</v>
      </c>
      <c r="BL182" s="49"/>
      <c r="BR182" s="49"/>
      <c r="BS182" s="197"/>
      <c r="BT182" s="49"/>
      <c r="BU182" s="198"/>
      <c r="BV182" s="49"/>
      <c r="BW182" s="49"/>
      <c r="BX182" s="49"/>
      <c r="BY182" s="197"/>
      <c r="GF182" s="49"/>
    </row>
    <row r="183" spans="49:188" ht="18" hidden="1" customHeight="1" x14ac:dyDescent="0.25">
      <c r="AW183" s="9">
        <f t="shared" si="14"/>
        <v>181</v>
      </c>
      <c r="AX183" s="82" t="s">
        <v>166</v>
      </c>
      <c r="AY183" s="83">
        <v>7</v>
      </c>
      <c r="AZ183" s="83">
        <v>4</v>
      </c>
      <c r="BA183" s="83">
        <v>1</v>
      </c>
      <c r="BB183" s="83">
        <v>9</v>
      </c>
      <c r="BC183" s="84" t="s">
        <v>706</v>
      </c>
      <c r="BD183" s="49">
        <v>250000</v>
      </c>
      <c r="BE183" s="49" t="s">
        <v>707</v>
      </c>
      <c r="BF183" s="49"/>
      <c r="BG183" s="49"/>
      <c r="BH183" s="49"/>
      <c r="BI183" s="49"/>
      <c r="BJ183" s="49"/>
      <c r="BK183" s="49">
        <v>1</v>
      </c>
      <c r="BL183" s="49"/>
      <c r="BR183" s="49"/>
      <c r="BS183" s="197"/>
      <c r="BT183" s="49"/>
      <c r="BU183" s="198"/>
      <c r="BV183" s="49"/>
      <c r="BW183" s="49"/>
      <c r="BX183" s="49"/>
      <c r="BY183" s="197"/>
      <c r="GF183" s="49"/>
    </row>
    <row r="184" spans="49:188" ht="18" hidden="1" customHeight="1" x14ac:dyDescent="0.25">
      <c r="AW184" s="9">
        <f t="shared" si="14"/>
        <v>182</v>
      </c>
      <c r="AX184" s="82" t="s">
        <v>259</v>
      </c>
      <c r="AY184" s="83">
        <v>6</v>
      </c>
      <c r="AZ184" s="83">
        <v>3</v>
      </c>
      <c r="BA184" s="83">
        <v>4</v>
      </c>
      <c r="BB184" s="83">
        <v>8</v>
      </c>
      <c r="BC184" s="84" t="s">
        <v>708</v>
      </c>
      <c r="BD184" s="49">
        <v>180000</v>
      </c>
      <c r="BE184" s="49" t="s">
        <v>709</v>
      </c>
      <c r="BF184" s="49"/>
      <c r="BG184" s="49"/>
      <c r="BH184" s="49"/>
      <c r="BI184" s="49"/>
      <c r="BJ184" s="49"/>
      <c r="BK184" s="49">
        <v>1</v>
      </c>
      <c r="BL184" s="49"/>
      <c r="BR184" s="49"/>
      <c r="BS184" s="197"/>
      <c r="BT184" s="49"/>
      <c r="BU184" s="198"/>
      <c r="BV184" s="49"/>
      <c r="BW184" s="49"/>
      <c r="BX184" s="49"/>
      <c r="BY184" s="197"/>
      <c r="GF184" s="49"/>
    </row>
    <row r="185" spans="49:188" ht="18" hidden="1" customHeight="1" x14ac:dyDescent="0.25">
      <c r="AW185" s="9">
        <f t="shared" si="14"/>
        <v>183</v>
      </c>
      <c r="AX185" s="82" t="s">
        <v>252</v>
      </c>
      <c r="AY185" s="83">
        <v>5</v>
      </c>
      <c r="AZ185" s="83">
        <v>3</v>
      </c>
      <c r="BA185" s="83">
        <v>3</v>
      </c>
      <c r="BB185" s="83">
        <v>9</v>
      </c>
      <c r="BC185" s="84" t="s">
        <v>676</v>
      </c>
      <c r="BD185" s="49">
        <v>100000</v>
      </c>
      <c r="BE185" s="49" t="s">
        <v>710</v>
      </c>
      <c r="BF185" s="49"/>
      <c r="BG185" s="49"/>
      <c r="BH185" s="49"/>
      <c r="BI185" s="49"/>
      <c r="BJ185" s="49"/>
      <c r="BK185" s="49">
        <v>1</v>
      </c>
      <c r="BL185" s="49"/>
      <c r="BR185" s="49"/>
      <c r="BS185" s="197"/>
      <c r="BT185" s="49"/>
      <c r="BU185" s="198"/>
      <c r="BV185" s="49"/>
      <c r="BW185" s="49"/>
      <c r="BX185" s="49"/>
      <c r="BY185" s="197"/>
      <c r="GF185" s="49"/>
    </row>
    <row r="186" spans="49:188" ht="18" hidden="1" customHeight="1" x14ac:dyDescent="0.25">
      <c r="AW186" s="9">
        <f t="shared" si="14"/>
        <v>184</v>
      </c>
      <c r="AX186" s="10" t="s">
        <v>263</v>
      </c>
      <c r="AY186" s="11">
        <v>6</v>
      </c>
      <c r="AZ186" s="11">
        <v>4</v>
      </c>
      <c r="BA186" s="11">
        <v>3</v>
      </c>
      <c r="BB186" s="11">
        <v>9</v>
      </c>
      <c r="BC186" s="12" t="s">
        <v>711</v>
      </c>
      <c r="BD186" s="13">
        <v>290000</v>
      </c>
      <c r="BE186" s="49" t="s">
        <v>712</v>
      </c>
      <c r="BF186" s="49"/>
      <c r="BG186" s="49"/>
      <c r="BH186" s="49"/>
      <c r="BI186" s="49"/>
      <c r="BJ186" s="49"/>
      <c r="BK186" s="49">
        <v>1</v>
      </c>
      <c r="BL186" s="49"/>
      <c r="BR186" s="49"/>
      <c r="BS186" s="197"/>
      <c r="BT186" s="49"/>
      <c r="BU186" s="198"/>
      <c r="BV186" s="49"/>
      <c r="BW186" s="49"/>
      <c r="BX186" s="49"/>
      <c r="BY186" s="197"/>
      <c r="GF186" s="96"/>
    </row>
    <row r="187" spans="49:188" ht="18" hidden="1" customHeight="1" x14ac:dyDescent="0.25">
      <c r="AW187" s="9">
        <f t="shared" si="14"/>
        <v>185</v>
      </c>
      <c r="AX187" s="82" t="s">
        <v>175</v>
      </c>
      <c r="AY187" s="83">
        <v>8</v>
      </c>
      <c r="AZ187" s="83">
        <v>4</v>
      </c>
      <c r="BA187" s="83">
        <v>3</v>
      </c>
      <c r="BB187" s="83">
        <v>8</v>
      </c>
      <c r="BC187" s="84" t="s">
        <v>713</v>
      </c>
      <c r="BD187" s="49">
        <v>240000</v>
      </c>
      <c r="BE187" s="49" t="s">
        <v>714</v>
      </c>
      <c r="BF187" s="49"/>
      <c r="BG187" s="49"/>
      <c r="BH187" s="49"/>
      <c r="BI187" s="49"/>
      <c r="BJ187" s="49"/>
      <c r="BK187" s="49">
        <v>1</v>
      </c>
      <c r="BL187" s="49"/>
      <c r="BR187" s="49"/>
      <c r="BS187" s="197"/>
      <c r="BT187" s="49"/>
      <c r="BU187" s="198"/>
      <c r="BV187" s="49"/>
      <c r="BW187" s="49"/>
      <c r="BX187" s="49"/>
      <c r="BY187" s="197"/>
      <c r="GF187" s="13"/>
    </row>
    <row r="188" spans="49:188" ht="18" hidden="1" customHeight="1" x14ac:dyDescent="0.25">
      <c r="AW188" s="9">
        <f t="shared" si="14"/>
        <v>186</v>
      </c>
      <c r="AX188" s="82" t="s">
        <v>234</v>
      </c>
      <c r="AY188" s="83">
        <v>5</v>
      </c>
      <c r="AZ188" s="83">
        <v>4</v>
      </c>
      <c r="BA188" s="83">
        <v>3</v>
      </c>
      <c r="BB188" s="83">
        <v>8</v>
      </c>
      <c r="BC188" s="84" t="s">
        <v>715</v>
      </c>
      <c r="BD188" s="49">
        <v>150000</v>
      </c>
      <c r="BE188" s="49" t="s">
        <v>716</v>
      </c>
      <c r="BF188" s="49"/>
      <c r="BG188" s="49"/>
      <c r="BH188" s="49"/>
      <c r="BI188" s="49"/>
      <c r="BJ188" s="49"/>
      <c r="BK188" s="49">
        <v>1</v>
      </c>
      <c r="BL188" s="49"/>
      <c r="BR188" s="49"/>
      <c r="BS188" s="197"/>
      <c r="BT188" s="49"/>
      <c r="BU188" s="198"/>
      <c r="BV188" s="49"/>
      <c r="BW188" s="49"/>
      <c r="BX188" s="49"/>
      <c r="BY188" s="197"/>
      <c r="GF188" s="13"/>
    </row>
    <row r="189" spans="49:188" ht="18" hidden="1" customHeight="1" x14ac:dyDescent="0.25">
      <c r="AW189" s="9">
        <f t="shared" si="14"/>
        <v>187</v>
      </c>
      <c r="AX189" s="82" t="s">
        <v>162</v>
      </c>
      <c r="AY189" s="83">
        <v>6</v>
      </c>
      <c r="AZ189" s="83">
        <v>4</v>
      </c>
      <c r="BA189" s="83">
        <v>3</v>
      </c>
      <c r="BB189" s="83">
        <v>8</v>
      </c>
      <c r="BC189" s="84" t="s">
        <v>717</v>
      </c>
      <c r="BD189" s="49">
        <v>270000</v>
      </c>
      <c r="BE189" s="49" t="s">
        <v>718</v>
      </c>
      <c r="BF189" s="49"/>
      <c r="BG189" s="49"/>
      <c r="BH189" s="49"/>
      <c r="BI189" s="49"/>
      <c r="BJ189" s="49"/>
      <c r="BK189" s="49">
        <v>1</v>
      </c>
      <c r="BL189" s="49"/>
      <c r="BR189" s="49"/>
      <c r="BS189" s="197"/>
      <c r="BT189" s="49"/>
      <c r="BU189" s="198"/>
      <c r="BV189" s="49"/>
      <c r="BW189" s="49"/>
      <c r="BX189" s="49"/>
      <c r="BY189" s="197"/>
      <c r="GF189" s="13"/>
    </row>
    <row r="190" spans="49:188" ht="18" hidden="1" customHeight="1" x14ac:dyDescent="0.25">
      <c r="AW190" s="9">
        <f t="shared" si="14"/>
        <v>188</v>
      </c>
      <c r="AX190" s="82" t="s">
        <v>203</v>
      </c>
      <c r="AY190" s="83">
        <v>4</v>
      </c>
      <c r="AZ190" s="83">
        <v>4</v>
      </c>
      <c r="BA190" s="83">
        <v>3</v>
      </c>
      <c r="BB190" s="83">
        <v>9</v>
      </c>
      <c r="BC190" s="84" t="s">
        <v>719</v>
      </c>
      <c r="BD190" s="49">
        <v>90000</v>
      </c>
      <c r="BE190" s="49" t="s">
        <v>720</v>
      </c>
      <c r="BF190" s="49"/>
      <c r="BG190" s="49"/>
      <c r="BH190" s="49"/>
      <c r="BI190" s="49"/>
      <c r="BJ190" s="49"/>
      <c r="BK190" s="49">
        <v>1</v>
      </c>
      <c r="BL190" s="49"/>
      <c r="BR190" s="49"/>
      <c r="BS190" s="197"/>
      <c r="BT190" s="49"/>
      <c r="BU190" s="198"/>
      <c r="BV190" s="49"/>
      <c r="BW190" s="49"/>
      <c r="BX190" s="49"/>
      <c r="BY190" s="197"/>
      <c r="GF190" s="96"/>
    </row>
    <row r="191" spans="49:188" ht="18" hidden="1" customHeight="1" x14ac:dyDescent="0.25">
      <c r="BE191" s="49" t="s">
        <v>721</v>
      </c>
      <c r="BF191" s="49"/>
      <c r="BG191" s="49"/>
      <c r="BH191" s="49"/>
      <c r="BI191" s="49"/>
      <c r="BJ191" s="49"/>
      <c r="BK191" s="49"/>
      <c r="BL191" s="49"/>
      <c r="BR191" s="49"/>
      <c r="BS191" s="197"/>
      <c r="BT191" s="49"/>
      <c r="BU191" s="198"/>
      <c r="BV191" s="49"/>
      <c r="BW191" s="49"/>
      <c r="BX191" s="49"/>
      <c r="BY191" s="197"/>
      <c r="GF191" s="49"/>
    </row>
    <row r="192" spans="49:188" ht="18" hidden="1" customHeight="1" x14ac:dyDescent="0.25">
      <c r="BE192" s="49"/>
      <c r="BF192" s="49"/>
      <c r="BG192" s="49"/>
      <c r="BH192" s="49"/>
      <c r="BI192" s="49"/>
      <c r="BJ192" s="49"/>
      <c r="BK192" s="49"/>
      <c r="BL192" s="49"/>
      <c r="BR192" s="49"/>
      <c r="BS192" s="197"/>
      <c r="BT192" s="49"/>
      <c r="BU192" s="198"/>
      <c r="BV192" s="49"/>
      <c r="BW192" s="49"/>
      <c r="BX192" s="49"/>
      <c r="BY192" s="197"/>
      <c r="GF192" s="49"/>
    </row>
    <row r="193" spans="57:188" ht="18" hidden="1" customHeight="1" x14ac:dyDescent="0.25">
      <c r="BE193" s="49"/>
      <c r="BF193" s="49"/>
      <c r="BG193" s="49"/>
      <c r="BH193" s="49"/>
      <c r="BI193" s="49"/>
      <c r="BJ193" s="49"/>
      <c r="BK193" s="49"/>
      <c r="BL193" s="49"/>
      <c r="BR193" s="49"/>
      <c r="BS193" s="197"/>
      <c r="BT193" s="49"/>
      <c r="BU193" s="198"/>
      <c r="BV193" s="49"/>
      <c r="BW193" s="49"/>
      <c r="BX193" s="49"/>
      <c r="BY193" s="197"/>
      <c r="GF193" s="49"/>
    </row>
    <row r="194" spans="57:188" ht="18" hidden="1" customHeight="1" x14ac:dyDescent="0.25">
      <c r="BE194" s="49"/>
      <c r="BF194" s="49"/>
      <c r="BG194" s="49"/>
      <c r="BH194" s="49"/>
      <c r="BI194" s="49"/>
      <c r="BJ194" s="49"/>
      <c r="BK194" s="49"/>
      <c r="BL194" s="49"/>
      <c r="BR194" s="49"/>
      <c r="BS194" s="197"/>
      <c r="BT194" s="49"/>
      <c r="BU194" s="198"/>
      <c r="BV194" s="49"/>
      <c r="BW194" s="49"/>
      <c r="BX194" s="49"/>
      <c r="BY194" s="197"/>
      <c r="GF194" s="49"/>
    </row>
    <row r="195" spans="57:188" ht="9.9499999999999993" hidden="1" customHeight="1" x14ac:dyDescent="0.25">
      <c r="BE195" s="49"/>
      <c r="BF195" s="49"/>
      <c r="BG195" s="49"/>
      <c r="BH195" s="49"/>
      <c r="BI195" s="49"/>
      <c r="BJ195" s="49"/>
      <c r="BK195" s="49"/>
      <c r="BL195" s="49"/>
      <c r="BR195" s="49"/>
      <c r="BS195" s="197"/>
      <c r="BT195" s="49"/>
      <c r="BU195" s="198"/>
      <c r="BV195" s="49"/>
      <c r="BW195" s="49"/>
      <c r="BX195" s="49"/>
      <c r="BY195" s="197"/>
      <c r="GF195" s="49"/>
    </row>
    <row r="196" spans="57:188" ht="9.9499999999999993" hidden="1" customHeight="1" x14ac:dyDescent="0.25">
      <c r="BE196" s="49"/>
      <c r="BF196" s="49"/>
      <c r="BG196" s="49"/>
      <c r="BH196" s="49"/>
      <c r="BI196" s="49"/>
      <c r="BJ196" s="49"/>
      <c r="BK196" s="49"/>
      <c r="BL196" s="49"/>
      <c r="BR196" s="49"/>
      <c r="BS196" s="197"/>
      <c r="BT196" s="49"/>
      <c r="BU196" s="198"/>
      <c r="BV196" s="49"/>
      <c r="BW196" s="49"/>
      <c r="BX196" s="49"/>
      <c r="BY196" s="197"/>
      <c r="GF196" s="96"/>
    </row>
    <row r="197" spans="57:188" ht="9.9499999999999993" hidden="1" customHeight="1" x14ac:dyDescent="0.25">
      <c r="GF197" s="49"/>
    </row>
    <row r="198" spans="57:188" ht="9.9499999999999993" hidden="1" customHeight="1" x14ac:dyDescent="0.25">
      <c r="GF198" s="49"/>
    </row>
    <row r="199" spans="57:188" ht="9.9499999999999993" hidden="1" customHeight="1" x14ac:dyDescent="0.25">
      <c r="GF199" s="49"/>
    </row>
    <row r="200" spans="57:188" ht="9.9499999999999993" hidden="1" customHeight="1" x14ac:dyDescent="0.25">
      <c r="GF200" s="49"/>
    </row>
    <row r="201" spans="57:188" ht="9.9499999999999993" hidden="1" customHeight="1" x14ac:dyDescent="0.25">
      <c r="GF201" s="49"/>
    </row>
    <row r="202" spans="57:188" ht="9.9499999999999993" hidden="1" customHeight="1" x14ac:dyDescent="0.25">
      <c r="GF202" s="13"/>
    </row>
    <row r="203" spans="57:188" ht="9.9499999999999993" hidden="1" customHeight="1" x14ac:dyDescent="0.25">
      <c r="GF203" s="96"/>
    </row>
    <row r="204" spans="57:188" ht="9.9499999999999993" hidden="1" customHeight="1" x14ac:dyDescent="0.25">
      <c r="GF204" s="49"/>
    </row>
    <row r="205" spans="57:188" ht="9.9499999999999993" hidden="1" customHeight="1" x14ac:dyDescent="0.25">
      <c r="GF205" s="49"/>
    </row>
    <row r="206" spans="57:188" ht="9.9499999999999993" hidden="1" customHeight="1" x14ac:dyDescent="0.25">
      <c r="GF206" s="49"/>
    </row>
    <row r="207" spans="57:188" ht="9.9499999999999993" hidden="1" customHeight="1" x14ac:dyDescent="0.25">
      <c r="GF207" s="49"/>
    </row>
    <row r="208" spans="57:188" ht="9.9499999999999993" hidden="1" customHeight="1" x14ac:dyDescent="0.25">
      <c r="GF208" s="96"/>
    </row>
    <row r="209" spans="188:188" ht="9.9499999999999993" hidden="1" customHeight="1" x14ac:dyDescent="0.25">
      <c r="GF209" s="13"/>
    </row>
    <row r="210" spans="188:188" ht="9.9499999999999993" hidden="1" customHeight="1" x14ac:dyDescent="0.25">
      <c r="GF210" s="13"/>
    </row>
    <row r="211" spans="188:188" ht="9.9499999999999993" hidden="1" customHeight="1" x14ac:dyDescent="0.25">
      <c r="GF211" s="96"/>
    </row>
    <row r="212" spans="188:188" ht="9.9499999999999993" hidden="1" customHeight="1" x14ac:dyDescent="0.25">
      <c r="GF212" s="13"/>
    </row>
    <row r="213" spans="188:188" ht="9.9499999999999993" hidden="1" customHeight="1" x14ac:dyDescent="0.25">
      <c r="GF213" s="13"/>
    </row>
    <row r="214" spans="188:188" ht="9.9499999999999993" hidden="1" customHeight="1" x14ac:dyDescent="0.25">
      <c r="GF214" s="13"/>
    </row>
    <row r="215" spans="188:188" ht="9.9499999999999993" hidden="1" customHeight="1" x14ac:dyDescent="0.25">
      <c r="GF215" s="13"/>
    </row>
    <row r="216" spans="188:188" ht="9.9499999999999993" hidden="1" customHeight="1" x14ac:dyDescent="0.25">
      <c r="GF216" s="13"/>
    </row>
    <row r="217" spans="188:188" ht="9.9499999999999993" hidden="1" customHeight="1" x14ac:dyDescent="0.25">
      <c r="GF217" s="13"/>
    </row>
    <row r="218" spans="188:188" ht="9.9499999999999993" hidden="1" customHeight="1" x14ac:dyDescent="0.25">
      <c r="GF218" s="96"/>
    </row>
    <row r="219" spans="188:188" ht="9.9499999999999993" hidden="1" customHeight="1" x14ac:dyDescent="0.25">
      <c r="GF219" s="13"/>
    </row>
    <row r="220" spans="188:188" ht="9.9499999999999993" hidden="1" customHeight="1" x14ac:dyDescent="0.25">
      <c r="GF220" s="13"/>
    </row>
    <row r="221" spans="188:188" ht="9.9499999999999993" hidden="1" customHeight="1" x14ac:dyDescent="0.25">
      <c r="GF221" s="13"/>
    </row>
    <row r="222" spans="188:188" ht="9.9499999999999993" hidden="1" customHeight="1" x14ac:dyDescent="0.25">
      <c r="GF222" s="13"/>
    </row>
    <row r="223" spans="188:188" ht="9.9499999999999993" hidden="1" customHeight="1" x14ac:dyDescent="0.25">
      <c r="GF223" s="13"/>
    </row>
    <row r="224" spans="188:188" ht="9.9499999999999993" hidden="1" customHeight="1" x14ac:dyDescent="0.25">
      <c r="GF224" s="96"/>
    </row>
    <row r="225" spans="188:188" ht="9.9499999999999993" hidden="1" customHeight="1" x14ac:dyDescent="0.25">
      <c r="GF225" s="49"/>
    </row>
    <row r="226" spans="188:188" ht="9.9499999999999993" hidden="1" customHeight="1" x14ac:dyDescent="0.25">
      <c r="GF226" s="49"/>
    </row>
    <row r="227" spans="188:188" ht="9.9499999999999993" hidden="1" customHeight="1" x14ac:dyDescent="0.25">
      <c r="GF227" s="49"/>
    </row>
    <row r="228" spans="188:188" ht="9.9499999999999993" hidden="1" customHeight="1" x14ac:dyDescent="0.25">
      <c r="GF228" s="49"/>
    </row>
    <row r="229" spans="188:188" ht="9.9499999999999993" hidden="1" customHeight="1" x14ac:dyDescent="0.25">
      <c r="GF229" s="49"/>
    </row>
    <row r="230" spans="188:188" ht="9.9499999999999993" hidden="1" customHeight="1" x14ac:dyDescent="0.25">
      <c r="GF230" s="96"/>
    </row>
    <row r="231" spans="188:188" ht="9.9499999999999993" hidden="1" customHeight="1" x14ac:dyDescent="0.25">
      <c r="GF231" s="96"/>
    </row>
    <row r="232" spans="188:188" ht="9.9499999999999993" hidden="1" customHeight="1" x14ac:dyDescent="0.25">
      <c r="GF232" s="49"/>
    </row>
    <row r="233" spans="188:188" ht="9.9499999999999993" hidden="1" customHeight="1" x14ac:dyDescent="0.25">
      <c r="GF233" s="49"/>
    </row>
    <row r="234" spans="188:188" ht="9.9499999999999993" hidden="1" customHeight="1" x14ac:dyDescent="0.25">
      <c r="GF234" s="96"/>
    </row>
    <row r="235" spans="188:188" ht="9.9499999999999993" hidden="1" customHeight="1" x14ac:dyDescent="0.25">
      <c r="GF235" s="13"/>
    </row>
    <row r="236" spans="188:188" ht="9.9499999999999993" hidden="1" customHeight="1" x14ac:dyDescent="0.25">
      <c r="GF236" s="13"/>
    </row>
    <row r="237" spans="188:188" ht="9.9499999999999993" hidden="1" customHeight="1" x14ac:dyDescent="0.25">
      <c r="GF237" s="13"/>
    </row>
    <row r="238" spans="188:188" ht="9.9499999999999993" hidden="1" customHeight="1" x14ac:dyDescent="0.25">
      <c r="GF238" s="13"/>
    </row>
    <row r="239" spans="188:188" ht="9.9499999999999993" hidden="1" customHeight="1" x14ac:dyDescent="0.25">
      <c r="GF239" s="13"/>
    </row>
  </sheetData>
  <mergeCells count="23">
    <mergeCell ref="V23:W23"/>
    <mergeCell ref="E24:H24"/>
    <mergeCell ref="L24:S24"/>
    <mergeCell ref="V24:W24"/>
    <mergeCell ref="L25:S25"/>
    <mergeCell ref="V20:W20"/>
    <mergeCell ref="E21:H21"/>
    <mergeCell ref="L21:S21"/>
    <mergeCell ref="V21:W21"/>
    <mergeCell ref="E22:H22"/>
    <mergeCell ref="I22:K22"/>
    <mergeCell ref="L22:S22"/>
    <mergeCell ref="V22:W22"/>
    <mergeCell ref="N2:Q2"/>
    <mergeCell ref="C19:D25"/>
    <mergeCell ref="E19:F19"/>
    <mergeCell ref="G19:H19"/>
    <mergeCell ref="J19:K19"/>
    <mergeCell ref="E20:H20"/>
    <mergeCell ref="I20:K20"/>
    <mergeCell ref="L20:S20"/>
    <mergeCell ref="E23:H23"/>
    <mergeCell ref="L23:S23"/>
  </mergeCells>
  <conditionalFormatting sqref="E3:H18">
    <cfRule type="cellIs" dxfId="16" priority="1" stopIfTrue="1" operator="greaterThanOrEqual">
      <formula>AQ3+1</formula>
    </cfRule>
    <cfRule type="cellIs" dxfId="15" priority="2" stopIfTrue="1" operator="lessThanOrEqual">
      <formula>AQ3-1</formula>
    </cfRule>
  </conditionalFormatting>
  <conditionalFormatting sqref="U19 R3:U18 W3:W18 U25:U26">
    <cfRule type="cellIs" dxfId="14" priority="3" stopIfTrue="1" operator="equal">
      <formula>0</formula>
    </cfRule>
  </conditionalFormatting>
  <conditionalFormatting sqref="Y24:Y26">
    <cfRule type="cellIs" dxfId="13" priority="4" stopIfTrue="1" operator="equal">
      <formula>"0,0"</formula>
    </cfRule>
  </conditionalFormatting>
  <conditionalFormatting sqref="K3:K18">
    <cfRule type="cellIs" dxfId="12" priority="5" stopIfTrue="1" operator="equal">
      <formula>"n/a"</formula>
    </cfRule>
  </conditionalFormatting>
  <conditionalFormatting sqref="L19:T19">
    <cfRule type="cellIs" dxfId="11" priority="6" stopIfTrue="1" operator="equal">
      <formula>0</formula>
    </cfRule>
  </conditionalFormatting>
  <conditionalFormatting sqref="N3:Q18">
    <cfRule type="cellIs" dxfId="10" priority="7" stopIfTrue="1" operator="lessThanOrEqual">
      <formula>-1</formula>
    </cfRule>
  </conditionalFormatting>
  <conditionalFormatting sqref="V24:W24">
    <cfRule type="cellIs" dxfId="9" priority="8" stopIfTrue="1" operator="equal">
      <formula>-500</formula>
    </cfRule>
  </conditionalFormatting>
  <conditionalFormatting sqref="T24">
    <cfRule type="cellIs" dxfId="8" priority="9" stopIfTrue="1" operator="greaterThan">
      <formula>$V$24</formula>
    </cfRule>
  </conditionalFormatting>
  <conditionalFormatting sqref="X3:X18">
    <cfRule type="cellIs" dxfId="7" priority="10" stopIfTrue="1" operator="equal">
      <formula>"Star"</formula>
    </cfRule>
    <cfRule type="cellIs" dxfId="6" priority="11" stopIfTrue="1" operator="equal">
      <formula>Y3</formula>
    </cfRule>
  </conditionalFormatting>
  <conditionalFormatting sqref="I3:I18">
    <cfRule type="cellIs" dxfId="5" priority="14" stopIfTrue="1" operator="equal">
      <formula>0</formula>
    </cfRule>
    <cfRule type="cellIs" dxfId="4" priority="15" stopIfTrue="1" operator="equal">
      <formula>"Player type quantity surpassed"</formula>
    </cfRule>
  </conditionalFormatting>
  <conditionalFormatting sqref="Y3:Y18">
    <cfRule type="cellIs" dxfId="3" priority="12" stopIfTrue="1" operator="greaterThan">
      <formula>AU3</formula>
    </cfRule>
    <cfRule type="cellIs" dxfId="2" priority="13" stopIfTrue="1" operator="equal">
      <formula>0</formula>
    </cfRule>
  </conditionalFormatting>
  <conditionalFormatting sqref="AI3:AI18">
    <cfRule type="cellIs" dxfId="1" priority="16" stopIfTrue="1" operator="greaterThan">
      <formula>AW4</formula>
    </cfRule>
    <cfRule type="cellIs" dxfId="0" priority="17" stopIfTrue="1" operator="equal">
      <formula>0</formula>
    </cfRule>
  </conditionalFormatting>
  <hyperlinks>
    <hyperlink ref="J25" r:id="rId1"/>
  </hyperlinks>
  <pageMargins left="0.7" right="0.7" top="0.75" bottom="0.75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</dc:creator>
  <cp:lastModifiedBy>Anders</cp:lastModifiedBy>
  <dcterms:created xsi:type="dcterms:W3CDTF">2016-10-06T10:28:40Z</dcterms:created>
  <dcterms:modified xsi:type="dcterms:W3CDTF">2016-10-06T10:52:45Z</dcterms:modified>
</cp:coreProperties>
</file>