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14210" fullCalcOnLoad="1"/>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J3"/>
  <c r="AF3"/>
  <c r="AG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D16"/>
  <c r="AR16"/>
  <c r="AB16"/>
  <c r="AC16"/>
  <c r="J16"/>
  <c r="AD16"/>
  <c r="AE16"/>
  <c r="AF16"/>
  <c r="AG16"/>
  <c r="D17"/>
  <c r="AB17"/>
  <c r="AC17"/>
  <c r="AD17"/>
  <c r="AE17"/>
  <c r="J17"/>
  <c r="AF17"/>
  <c r="AG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I16"/>
  <c r="F16"/>
  <c r="X16"/>
  <c r="K16"/>
  <c r="AQ16"/>
  <c r="AU16"/>
  <c r="H16"/>
  <c r="E16"/>
  <c r="G16"/>
  <c r="J8"/>
  <c r="J7"/>
  <c r="J5"/>
  <c r="AQ15"/>
  <c r="AU15"/>
  <c r="AT15"/>
  <c r="Y15"/>
  <c r="X15"/>
  <c r="K15"/>
  <c r="BU3"/>
  <c r="BT3"/>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BU2"/>
  <c r="J13"/>
  <c r="BU11"/>
  <c r="BT11"/>
  <c r="J11"/>
  <c r="BU12"/>
  <c r="BU4"/>
  <c r="BU14"/>
  <c r="BU13"/>
  <c r="AQ18"/>
  <c r="E17"/>
  <c r="AU18"/>
  <c r="BU8"/>
  <c r="BU16"/>
  <c r="BT10"/>
  <c r="BW10"/>
  <c r="BU6"/>
  <c r="BU5"/>
  <c r="BU9"/>
  <c r="BW3"/>
  <c r="V24"/>
  <c r="V20"/>
  <c r="Y20"/>
  <c r="Y25"/>
  <c r="BW11"/>
  <c r="K18"/>
  <c r="F18"/>
  <c r="G18"/>
  <c r="H18"/>
  <c r="E18"/>
  <c r="H15"/>
  <c r="F15"/>
  <c r="G15"/>
  <c r="BW7"/>
  <c r="BT15"/>
  <c r="BS15"/>
  <c r="BV15"/>
  <c r="BW15"/>
  <c r="M3" i="2"/>
  <c r="Q3"/>
  <c r="G3"/>
  <c r="K3"/>
  <c r="N3"/>
  <c r="E3"/>
  <c r="P3"/>
  <c r="T2"/>
  <c r="S3"/>
  <c r="B3"/>
  <c r="AB9" i="4"/>
  <c r="J9"/>
  <c r="BT2"/>
  <c r="BS2"/>
  <c r="C3" i="2"/>
  <c r="AB10" i="4"/>
  <c r="J10"/>
  <c r="A3" i="2"/>
  <c r="BT13" i="4"/>
  <c r="BW13"/>
  <c r="BW16"/>
  <c r="BV16"/>
  <c r="BT16"/>
  <c r="BS16"/>
  <c r="BT12"/>
  <c r="BW12"/>
  <c r="BT9"/>
  <c r="BW14"/>
  <c r="BT14"/>
  <c r="BS14"/>
  <c r="BV14"/>
  <c r="BT6"/>
  <c r="BT5"/>
  <c r="BW5"/>
  <c r="BT8"/>
  <c r="BW8"/>
  <c r="BT4"/>
  <c r="BW2"/>
  <c r="D11"/>
  <c r="D14"/>
  <c r="D9"/>
  <c r="D12"/>
  <c r="D13"/>
  <c r="D10"/>
  <c r="BS3"/>
  <c r="BW4"/>
  <c r="BW6"/>
  <c r="BW9"/>
  <c r="AT13"/>
  <c r="X43"/>
  <c r="AU13"/>
  <c r="X13"/>
  <c r="K13"/>
  <c r="AR13"/>
  <c r="AQ13"/>
  <c r="AS13"/>
  <c r="AQ9"/>
  <c r="T39"/>
  <c r="Y9"/>
  <c r="AR9"/>
  <c r="AS9"/>
  <c r="X9"/>
  <c r="H9"/>
  <c r="AT9"/>
  <c r="K9"/>
  <c r="G9"/>
  <c r="AR14"/>
  <c r="AT14"/>
  <c r="AU14"/>
  <c r="AS14"/>
  <c r="Y14"/>
  <c r="X14"/>
  <c r="F14"/>
  <c r="AQ14"/>
  <c r="D7"/>
  <c r="D6"/>
  <c r="BS4"/>
  <c r="BS5"/>
  <c r="BS6"/>
  <c r="BS7"/>
  <c r="BS8"/>
  <c r="BS9"/>
  <c r="BS10"/>
  <c r="BS11"/>
  <c r="BS12"/>
  <c r="BS13"/>
  <c r="AR10"/>
  <c r="X10"/>
  <c r="K10"/>
  <c r="AT10"/>
  <c r="AQ10"/>
  <c r="AS10"/>
  <c r="T40"/>
  <c r="Y10"/>
  <c r="AU10"/>
  <c r="V42"/>
  <c r="Y12"/>
  <c r="X12"/>
  <c r="K12"/>
  <c r="AT12"/>
  <c r="AQ12"/>
  <c r="AR12"/>
  <c r="AU12"/>
  <c r="AS12"/>
  <c r="F12"/>
  <c r="D3"/>
  <c r="T33"/>
  <c r="D4"/>
  <c r="T34"/>
  <c r="AQ11"/>
  <c r="T41"/>
  <c r="AU11"/>
  <c r="AR11"/>
  <c r="X11"/>
  <c r="AT11"/>
  <c r="AS11"/>
  <c r="D5"/>
  <c r="T35"/>
  <c r="G14"/>
  <c r="T37"/>
  <c r="U37"/>
  <c r="H12"/>
  <c r="G12"/>
  <c r="G13"/>
  <c r="H13"/>
  <c r="F13"/>
  <c r="E10"/>
  <c r="H10"/>
  <c r="G10"/>
  <c r="F10"/>
  <c r="E9"/>
  <c r="AT5"/>
  <c r="AU5"/>
  <c r="AQ5"/>
  <c r="Y5"/>
  <c r="X5"/>
  <c r="E5"/>
  <c r="AR5"/>
  <c r="AS5"/>
  <c r="H5"/>
  <c r="E11"/>
  <c r="K11"/>
  <c r="AR6"/>
  <c r="AS6"/>
  <c r="AT6"/>
  <c r="AQ6"/>
  <c r="X6"/>
  <c r="F6"/>
  <c r="Y6"/>
  <c r="AU6"/>
  <c r="D8"/>
  <c r="BV2"/>
  <c r="I15"/>
  <c r="H14"/>
  <c r="K14"/>
  <c r="BV10"/>
  <c r="I18"/>
  <c r="AU3"/>
  <c r="Y3"/>
  <c r="AT3"/>
  <c r="AR3"/>
  <c r="BV3"/>
  <c r="AQ3"/>
  <c r="AS3"/>
  <c r="BV7"/>
  <c r="X3"/>
  <c r="E3"/>
  <c r="BV6"/>
  <c r="BV4"/>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<sst xmlns="http://schemas.openxmlformats.org/spreadsheetml/2006/main" count="2795" uniqueCount="762">
  <si>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</si>
  <si>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</si>
  <si>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</si>
  <si>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</si>
  <si>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</si>
  <si>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</si>
  <si>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</si>
  <si>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</si>
  <si>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</si>
  <si>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</si>
  <si>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</si>
  <si>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</si>
  <si>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</si>
  <si>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</si>
  <si>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</si>
  <si>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</si>
  <si>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</si>
  <si>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</si>
  <si>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</si>
  <si>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</si>
  <si>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</si>
  <si>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</si>
  <si>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</si>
  <si>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</si>
  <si>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</si>
  <si>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</si>
  <si>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</si>
  <si>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</si>
  <si>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</si>
  <si>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</si>
  <si>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</si>
  <si>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</si>
  <si>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</si>
  <si>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</si>
  <si>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</si>
  <si>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</si>
  <si>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</si>
  <si>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</si>
  <si>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</si>
  <si>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</si>
  <si>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</si>
  <si>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</si>
  <si>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</si>
  <si>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</si>
  <si>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</si>
  <si>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</si>
  <si>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</si>
  <si>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</si>
  <si>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</si>
  <si>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</si>
  <si>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</si>
  <si>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</si>
  <si>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</si>
  <si>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</si>
  <si>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</si>
  <si>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</si>
  <si>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</si>
  <si>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</si>
  <si>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</si>
  <si>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</si>
  <si>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</si>
  <si>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</si>
  <si>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</si>
  <si>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</si>
  <si>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</si>
  <si>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</si>
  <si>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</si>
  <si>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</si>
  <si>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</si>
  <si>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</si>
  <si>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</si>
  <si>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</si>
  <si>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</si>
  <si>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</si>
  <si>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</si>
  <si>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</si>
  <si>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</si>
  <si>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</si>
  <si>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</si>
  <si>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</si>
  <si>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</si>
  <si>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</si>
  <si>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</si>
  <si>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</si>
  <si>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</si>
  <si>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</si>
  <si>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</si>
  <si>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</si>
  <si>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</si>
  <si>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</si>
  <si>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</si>
  <si>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</si>
  <si>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</si>
  <si>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</si>
  <si>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</si>
  <si>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</si>
  <si>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</si>
  <si>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</si>
  <si>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</si>
  <si>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</si>
  <si>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</si>
  <si>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</si>
  <si>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</si>
  <si>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</si>
  <si>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</si>
  <si>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</si>
  <si>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</si>
  <si>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</si>
  <si>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</si>
  <si>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</si>
  <si>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</si>
  <si>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</si>
  <si>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</si>
  <si>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</si>
  <si>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</si>
  <si>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</si>
  <si>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</si>
  <si>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</si>
  <si>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</si>
  <si>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</si>
  <si>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</si>
  <si>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</si>
  <si>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</si>
  <si>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</si>
  <si>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</si>
  <si>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</si>
  <si>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</si>
  <si>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</si>
  <si>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</si>
  <si>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</si>
  <si>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</si>
  <si>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</si>
  <si>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</si>
  <si>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</si>
  <si>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</si>
  <si>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</si>
  <si>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</si>
  <si>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</si>
  <si>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</si>
  <si>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</si>
  <si>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</si>
  <si>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</si>
  <si>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</si>
  <si>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</si>
  <si>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</si>
  <si>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</si>
  <si>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</si>
  <si>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</si>
  <si>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</si>
  <si>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</si>
  <si>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</si>
  <si>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</si>
  <si>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</si>
  <si>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</si>
  <si>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</si>
  <si>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</si>
  <si>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</si>
  <si>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</si>
  <si>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</si>
  <si>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</si>
  <si>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</si>
  <si>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</si>
  <si>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</si>
  <si>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</si>
  <si>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</si>
  <si>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</si>
  <si>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</si>
  <si>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</si>
  <si>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</si>
  <si>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</si>
  <si>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</si>
  <si>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</si>
  <si>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</si>
  <si>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</si>
  <si>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</si>
  <si>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</si>
  <si>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</si>
  <si>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</si>
  <si>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</si>
  <si>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</si>
  <si>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</si>
  <si>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</si>
  <si>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</si>
  <si>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</si>
  <si>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</si>
  <si>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</si>
  <si>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</si>
  <si>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</si>
  <si>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</si>
  <si>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</si>
  <si>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</si>
  <si>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</si>
  <si>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</si>
  <si>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</si>
  <si>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</si>
  <si>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</si>
  <si>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</si>
  <si>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</si>
  <si>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</si>
  <si>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</si>
  <si>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</si>
  <si>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</si>
  <si>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</si>
  <si>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</si>
  <si>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</si>
  <si>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</si>
  <si>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</si>
  <si>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</si>
  <si>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</si>
  <si>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</si>
  <si>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</si>
  <si>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</si>
  <si>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</si>
  <si>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</si>
  <si>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</si>
  <si>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</si>
  <si>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</si>
  <si>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</si>
  <si>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</si>
  <si>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</si>
  <si>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</si>
  <si>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</si>
  <si>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</si>
  <si>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</si>
  <si>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</si>
  <si>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</si>
  <si>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</si>
  <si>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</si>
  <si>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</si>
  <si>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</si>
  <si>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</si>
  <si>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</si>
  <si>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</si>
  <si>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</si>
  <si>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</si>
  <si>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</si>
  <si>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</si>
  <si>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</si>
  <si>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</si>
  <si>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</si>
  <si>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</si>
  <si>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</si>
  <si>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</si>
  <si>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</si>
  <si>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</si>
  <si>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</si>
  <si>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</si>
  <si>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</si>
  <si>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</si>
  <si>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</si>
  <si>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</si>
  <si>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</si>
  <si>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</si>
  <si>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</si>
  <si>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</si>
  <si>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</si>
  <si>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</si>
  <si>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</si>
  <si>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</si>
  <si>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</si>
  <si>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</si>
  <si>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</si>
  <si>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</si>
  <si>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</si>
  <si>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</si>
  <si>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</si>
  <si>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</si>
  <si>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</si>
  <si>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</si>
  <si>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</si>
  <si>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</si>
  <si>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</si>
  <si>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</si>
  <si>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</si>
  <si>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</si>
  <si>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</si>
  <si>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</si>
  <si>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</si>
  <si>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</si>
  <si>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</si>
  <si>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</si>
  <si>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</si>
  <si>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</si>
  <si>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</si>
  <si>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</si>
  <si>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</si>
  <si>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</si>
  <si>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</si>
  <si>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</si>
  <si>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</si>
  <si>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</si>
  <si>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</si>
  <si>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</si>
  <si>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</si>
  <si>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</si>
  <si>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</si>
  <si>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</si>
  <si>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</si>
  <si>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</si>
  <si>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</si>
  <si>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</si>
  <si>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</si>
  <si>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</si>
  <si>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</si>
  <si>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</si>
  <si>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</si>
  <si>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</si>
  <si>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</si>
  <si>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</si>
  <si>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</si>
  <si>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</si>
  <si>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</si>
  <si>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</si>
  <si>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</si>
  <si>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</si>
  <si>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</si>
  <si>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</si>
  <si>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</si>
  <si>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</si>
  <si>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</si>
  <si>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</si>
  <si>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</si>
  <si>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</si>
  <si>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</si>
  <si>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</si>
  <si>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</si>
  <si>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</si>
  <si>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</si>
  <si>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</si>
  <si>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</si>
  <si>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</si>
  <si>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</si>
  <si>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</si>
  <si>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</si>
  <si>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</si>
  <si>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</si>
  <si>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</si>
  <si>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</si>
  <si>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</si>
  <si>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</si>
  <si>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</si>
  <si>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</si>
  <si>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</si>
  <si>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</si>
  <si>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</si>
  <si>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</si>
  <si>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</si>
  <si>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</si>
  <si>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</si>
  <si>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</si>
  <si>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</si>
  <si>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</si>
  <si>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</si>
  <si>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</si>
  <si>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</si>
  <si>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</si>
  <si>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</si>
  <si>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</si>
  <si>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</si>
  <si>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</si>
  <si>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</si>
  <si>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</si>
  <si>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</si>
  <si>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</si>
  <si>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</si>
  <si>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</si>
  <si>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</si>
  <si>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</si>
  <si>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</si>
  <si>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</si>
  <si>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</si>
  <si>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</si>
  <si>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</si>
  <si>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</si>
  <si>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</si>
  <si>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</si>
  <si>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</si>
  <si>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</si>
  <si>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</si>
  <si>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</si>
  <si>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</si>
  <si>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</si>
  <si>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</si>
  <si>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</si>
  <si>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</si>
  <si>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</si>
  <si>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</si>
  <si>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</si>
  <si>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</si>
  <si>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</si>
  <si>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</si>
  <si>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</si>
  <si>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</si>
  <si>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</si>
  <si>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</si>
  <si>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</si>
  <si>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</si>
  <si>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</si>
  <si>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</si>
  <si>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</si>
  <si>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</si>
  <si>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</si>
  <si>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</si>
  <si>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</si>
  <si>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</si>
  <si>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</si>
  <si>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</si>
  <si>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</si>
  <si>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</si>
  <si>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</si>
  <si>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</si>
  <si>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</si>
  <si>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</si>
  <si>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</si>
  <si>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</si>
  <si>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</si>
  <si>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</si>
  <si>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</si>
  <si>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</si>
  <si>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</si>
  <si>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</si>
  <si>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</si>
  <si>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</si>
  <si>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</si>
  <si>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</si>
  <si>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</si>
  <si>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</si>
  <si>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</si>
  <si>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</si>
  <si>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</si>
  <si>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</si>
  <si>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</si>
  <si>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</si>
  <si>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</si>
  <si>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</si>
  <si>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</si>
  <si>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</si>
  <si>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</si>
  <si>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</si>
  <si>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</si>
  <si>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</si>
  <si>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</si>
  <si>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</si>
  <si>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</si>
  <si>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</si>
  <si>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</si>
  <si>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</si>
  <si>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</si>
  <si>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</si>
  <si>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</si>
  <si>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</si>
  <si>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</si>
  <si>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</si>
  <si>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</si>
  <si>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</si>
  <si>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</si>
  <si>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</si>
  <si>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</si>
  <si>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</si>
  <si>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</si>
  <si>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</si>
  <si>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</si>
  <si>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</si>
  <si>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</si>
  <si>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</si>
  <si>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</si>
  <si>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</si>
  <si>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</si>
  <si>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</si>
  <si>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</si>
  <si>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</si>
  <si>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</si>
  <si>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</si>
  <si>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</si>
  <si>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</si>
  <si>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</si>
  <si>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</si>
  <si>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</si>
  <si>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</si>
  <si>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</si>
  <si>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</si>
  <si>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</si>
  <si>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</si>
  <si>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</si>
  <si>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</si>
  <si>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</si>
  <si>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</si>
  <si>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</si>
  <si>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</si>
  <si>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</si>
  <si>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</si>
  <si>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</si>
  <si>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</si>
  <si>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</si>
  <si>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</si>
  <si>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</si>
  <si>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</si>
  <si>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</si>
  <si>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</si>
  <si>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</si>
  <si>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</si>
  <si>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</si>
  <si>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</si>
  <si>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</si>
  <si>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</si>
  <si>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</si>
  <si>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</si>
  <si>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</si>
  <si>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</si>
  <si>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</si>
  <si>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</si>
  <si>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</si>
  <si>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</si>
  <si>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</si>
  <si>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</si>
  <si>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</si>
  <si>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</si>
  <si>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</si>
  <si>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</si>
  <si>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</si>
  <si>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</si>
  <si>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</si>
  <si>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</si>
  <si>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</si>
  <si>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</si>
  <si>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</si>
  <si>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</si>
  <si>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</si>
  <si>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</si>
  <si>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</si>
  <si>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</si>
  <si>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</si>
  <si>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</si>
  <si>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</si>
  <si>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</si>
  <si>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</si>
  <si>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</si>
  <si>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</si>
  <si>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</si>
  <si>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</si>
  <si>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</si>
  <si>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</si>
  <si>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</si>
  <si>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</si>
  <si>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</si>
  <si>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</si>
  <si>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</si>
  <si>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</si>
  <si>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</si>
  <si>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</si>
  <si>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</si>
  <si>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</si>
  <si>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</si>
  <si>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</si>
  <si>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</si>
  <si>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</si>
  <si>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</si>
  <si>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</si>
  <si>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</si>
  <si>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</si>
  <si>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</si>
  <si>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</si>
  <si>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</si>
  <si>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</si>
  <si>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</si>
  <si>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</si>
  <si>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</si>
  <si>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</si>
  <si>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</si>
  <si>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</si>
  <si>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</si>
  <si>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</si>
  <si>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</si>
  <si>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</si>
  <si>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</si>
  <si>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</si>
  <si>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</si>
  <si>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</si>
  <si>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</si>
  <si>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</si>
  <si>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</si>
  <si>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</si>
  <si>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</si>
  <si>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</si>
  <si>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</si>
  <si>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</si>
  <si>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</si>
  <si>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</si>
  <si>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</si>
  <si>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</si>
  <si>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</si>
  <si>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</si>
  <si>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</si>
  <si>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</si>
  <si>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</si>
  <si>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</si>
  <si>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</si>
  <si>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</si>
  <si>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</si>
  <si>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</si>
  <si>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</si>
  <si>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</si>
  <si>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</si>
  <si>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</si>
  <si>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</si>
  <si>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</si>
  <si>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</si>
  <si>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</si>
  <si>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</si>
  <si>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</si>
  <si>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</si>
  <si>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</si>
  <si>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</si>
  <si>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</si>
  <si>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</si>
  <si>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</si>
  <si>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</si>
  <si>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</si>
  <si>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</si>
  <si>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</si>
  <si>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</si>
  <si>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</si>
  <si>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</si>
  <si>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</si>
  <si>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</si>
  <si>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</si>
  <si>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</si>
  <si>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</si>
  <si>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</si>
  <si>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</si>
  <si>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</si>
  <si>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</si>
  <si>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</si>
  <si>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</si>
  <si>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</si>
  <si>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</si>
  <si>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</si>
  <si>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</si>
  <si>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</si>
  <si>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</si>
  <si>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</si>
  <si>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</si>
  <si>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</si>
  <si>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</si>
  <si>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</si>
  <si>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</si>
  <si>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</si>
  <si>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</si>
  <si>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</si>
  <si>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</si>
  <si>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</si>
  <si>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</si>
  <si>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</si>
  <si>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</si>
  <si>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</si>
  <si>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</si>
  <si>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</si>
  <si>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</si>
  <si>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</si>
  <si>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</si>
  <si>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</si>
  <si>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</si>
  <si>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</si>
  <si>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</si>
  <si>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</si>
  <si>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</si>
  <si>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</si>
  <si>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</si>
  <si>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</si>
  <si>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</si>
  <si>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</si>
  <si>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</si>
  <si>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</si>
  <si>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</si>
  <si>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</si>
  <si>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</si>
  <si>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</si>
  <si>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</si>
  <si>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</si>
  <si>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</si>
  <si>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</si>
  <si>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</si>
  <si>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</si>
  <si>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</si>
  <si>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</si>
  <si>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</si>
  <si>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</si>
  <si>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</si>
  <si>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</si>
  <si>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</si>
  <si>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</si>
  <si>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</si>
  <si>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</si>
  <si>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</si>
  <si>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</si>
  <si>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</si>
  <si>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</si>
  <si>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</si>
  <si>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</si>
  <si>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</si>
  <si>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</si>
  <si>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</si>
  <si>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</si>
  <si>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</si>
  <si>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</si>
  <si>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</si>
  <si>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</si>
  <si>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</si>
  <si>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</si>
  <si>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</si>
  <si>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</si>
  <si>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</si>
  <si>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</si>
  <si>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</si>
  <si>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</si>
  <si>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</si>
  <si>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</si>
  <si>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</si>
  <si>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</si>
  <si>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</si>
  <si>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</si>
  <si>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</si>
  <si>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</si>
  <si>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</si>
  <si>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</si>
  <si>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</si>
  <si>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</si>
  <si>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</si>
  <si>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</si>
  <si>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</si>
  <si>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</si>
  <si>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</si>
  <si>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</si>
  <si>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</si>
  <si>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</si>
  <si>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</si>
  <si>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</si>
  <si>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</si>
  <si>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</si>
  <si>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</si>
  <si>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</si>
  <si>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</si>
  <si>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</si>
  <si>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</si>
  <si>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</si>
  <si>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</si>
  <si>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</si>
  <si>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</si>
  <si>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</si>
  <si>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</si>
  <si>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</si>
  <si>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</si>
  <si>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</si>
  <si>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</si>
  <si>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</si>
  <si>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</si>
  <si>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</si>
  <si>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</si>
  <si>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</si>
  <si>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</si>
  <si>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Hellboys from Cow</t>
  </si>
  <si>
    <t>Arioso</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</si>
</sst>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3" fontId="4" fillId="5" borderId="10" xfId="0" applyNumberFormat="1" applyFont="1" applyFill="1" applyBorder="1" applyAlignment="1" applyProtection="1">
      <alignment horizontal="right" vertical="center"/>
      <protection hidden="1"/>
    </xf>
    <xf numFmtId="3" fontId="4" fillId="5" borderId="1"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I22" sqref="I22:K22"/>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Hobgoblin</v>
      </c>
      <c r="BU2" s="141" t="str">
        <f>HLOOKUP(I$21,BZ$2:CW$16,2,FALSE)</f>
        <v>Hobgoblin</v>
      </c>
      <c r="BV2" s="25">
        <f t="shared" ref="BV2:BV14" si="2">IF(BU2=0,"",COUNTIF($D$3:$D$18,BU2))</f>
        <v>2</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 xml:space="preserve">Minotaur </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2</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Frenzy, Horns, Mighty Blow, Thick Skull, Wild Animal</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150000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5</v>
      </c>
      <c r="AQ3" s="32">
        <f t="shared" ref="AQ3:AQ18" si="19">VLOOKUP(D3,$AX:$BD,2,FALSE)</f>
        <v>5</v>
      </c>
      <c r="AR3" s="32">
        <f t="shared" ref="AR3:AR18" si="20">VLOOKUP(D3,$AX:$BD,3,FALSE)</f>
        <v>5</v>
      </c>
      <c r="AS3" s="32">
        <f t="shared" ref="AS3:AS18" si="21">VLOOKUP(D3,$AX:$BD,4,FALSE)</f>
        <v>2</v>
      </c>
      <c r="AT3" s="32">
        <f t="shared" ref="AT3:AT18" si="22">VLOOKUP(D3,$AX:$BD,5,FALSE)</f>
        <v>8</v>
      </c>
      <c r="AU3" s="217">
        <f t="shared" ref="AU3:AU18" si="23">IF(L3&lt;&gt;"",0,(IF(D3&lt;&gt;"",VLOOKUP(D3,AX:BD,7,FALSE)+(Z3+T33+U33+V33+W33+X33+Y33)*1000,0)))</f>
        <v>150000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Dwarf Blocker</v>
      </c>
      <c r="BU3" s="141" t="str">
        <f>HLOOKUP(I$21,BZ$2:CW$16,3,FALSE)</f>
        <v>Chaos Dwarf Blocker</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Bull Centaur</v>
      </c>
      <c r="E4" s="9">
        <f t="shared" si="5"/>
        <v>6</v>
      </c>
      <c r="F4" s="10">
        <f t="shared" si="6"/>
        <v>4</v>
      </c>
      <c r="G4" s="11">
        <f t="shared" si="7"/>
        <v>2</v>
      </c>
      <c r="H4" s="12">
        <f t="shared" si="8"/>
        <v>9</v>
      </c>
      <c r="I4" s="201" t="str">
        <f t="shared" si="9"/>
        <v>Sprint, Sure Feet, Thick Skull</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150000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4</v>
      </c>
      <c r="AQ4" s="32">
        <f t="shared" si="19"/>
        <v>6</v>
      </c>
      <c r="AR4" s="32">
        <f t="shared" si="20"/>
        <v>4</v>
      </c>
      <c r="AS4" s="32">
        <f t="shared" si="21"/>
        <v>2</v>
      </c>
      <c r="AT4" s="32">
        <f t="shared" si="22"/>
        <v>9</v>
      </c>
      <c r="AU4" s="217">
        <f t="shared" si="23"/>
        <v>150000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Bull Centaur</v>
      </c>
      <c r="BU4" s="141" t="str">
        <f>HLOOKUP(I$21,BZ$2:CW$16,4,FALSE)</f>
        <v>Bull Centaur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Bull Centaur</v>
      </c>
      <c r="E5" s="9">
        <f t="shared" si="5"/>
        <v>6</v>
      </c>
      <c r="F5" s="10">
        <f t="shared" si="6"/>
        <v>4</v>
      </c>
      <c r="G5" s="11">
        <f t="shared" si="7"/>
        <v>2</v>
      </c>
      <c r="H5" s="12">
        <f t="shared" si="8"/>
        <v>9</v>
      </c>
      <c r="I5" s="201" t="str">
        <f t="shared" si="9"/>
        <v>Sprint, Sure Feet, Thick Skull</v>
      </c>
      <c r="J5" s="282" t="str">
        <f t="shared" si="24"/>
        <v>Break Tackle</v>
      </c>
      <c r="K5" s="13" t="str">
        <f t="shared" si="10"/>
        <v/>
      </c>
      <c r="L5" s="116"/>
      <c r="M5" s="116"/>
      <c r="N5" s="117"/>
      <c r="O5" s="118"/>
      <c r="P5" s="119"/>
      <c r="Q5" s="120"/>
      <c r="R5" s="121"/>
      <c r="S5" s="122"/>
      <c r="T5" s="121"/>
      <c r="U5" s="122"/>
      <c r="V5" s="123"/>
      <c r="W5" s="124"/>
      <c r="X5" s="211">
        <f t="shared" si="11"/>
        <v>0</v>
      </c>
      <c r="Y5" s="128">
        <f t="shared" si="12"/>
        <v>150000</v>
      </c>
      <c r="Z5" s="244"/>
      <c r="AA5" s="266"/>
      <c r="AB5" s="286" t="str">
        <f t="shared" si="13"/>
        <v>Break Tackle</v>
      </c>
      <c r="AC5" s="286" t="str">
        <f t="shared" si="14"/>
        <v/>
      </c>
      <c r="AD5" s="286" t="str">
        <f t="shared" si="15"/>
        <v/>
      </c>
      <c r="AE5" s="286" t="str">
        <f t="shared" si="16"/>
        <v/>
      </c>
      <c r="AF5" s="286" t="str">
        <f t="shared" si="17"/>
        <v/>
      </c>
      <c r="AG5" s="286" t="str">
        <f t="shared" si="18"/>
        <v/>
      </c>
      <c r="AH5" s="302"/>
      <c r="AI5" s="231"/>
      <c r="AJ5" s="283">
        <v>37</v>
      </c>
      <c r="AK5" s="283">
        <v>1</v>
      </c>
      <c r="AL5" s="283">
        <v>1</v>
      </c>
      <c r="AM5" s="283">
        <v>1</v>
      </c>
      <c r="AN5" s="283">
        <v>1</v>
      </c>
      <c r="AO5" s="283">
        <v>1</v>
      </c>
      <c r="AP5" s="37">
        <v>4</v>
      </c>
      <c r="AQ5" s="32">
        <f t="shared" si="19"/>
        <v>6</v>
      </c>
      <c r="AR5" s="32">
        <f t="shared" si="20"/>
        <v>4</v>
      </c>
      <c r="AS5" s="32">
        <f t="shared" si="21"/>
        <v>2</v>
      </c>
      <c r="AT5" s="32">
        <f t="shared" si="22"/>
        <v>9</v>
      </c>
      <c r="AU5" s="217">
        <f t="shared" si="23"/>
        <v>150000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 xml:space="preserve">Minotaur </v>
      </c>
      <c r="BU5" s="141" t="str">
        <f>HLOOKUP(I$21,BZ$2:CW$16,5,FALSE)</f>
        <v xml:space="preserve">Minotaur </v>
      </c>
      <c r="BV5" s="25">
        <f t="shared" si="2"/>
        <v>1</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Chaos Dwarf Blocker</v>
      </c>
      <c r="E6" s="9">
        <f t="shared" si="5"/>
        <v>4</v>
      </c>
      <c r="F6" s="10">
        <f t="shared" si="6"/>
        <v>3</v>
      </c>
      <c r="G6" s="11">
        <f t="shared" si="7"/>
        <v>2</v>
      </c>
      <c r="H6" s="12">
        <f t="shared" si="8"/>
        <v>9</v>
      </c>
      <c r="I6" s="201" t="str">
        <f t="shared" si="9"/>
        <v>Thick Skull,  Block,  Tackle</v>
      </c>
      <c r="J6" s="282" t="str">
        <f t="shared" si="24"/>
        <v>Guard</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3</v>
      </c>
      <c r="AQ6" s="32">
        <f t="shared" si="19"/>
        <v>4</v>
      </c>
      <c r="AR6" s="32">
        <f t="shared" si="20"/>
        <v>3</v>
      </c>
      <c r="AS6" s="32">
        <f t="shared" si="21"/>
        <v>2</v>
      </c>
      <c r="AT6" s="32">
        <f t="shared" si="22"/>
        <v>9</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*Nobbla Blackwart</v>
      </c>
      <c r="BU6" s="141" t="str">
        <f>HLOOKUP(I$21,BZ$2:CW$16,6,FALSE)</f>
        <v>*Nobbla Blackwart</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Chaos Dwarf Blocker</v>
      </c>
      <c r="E7" s="9">
        <f t="shared" si="5"/>
        <v>4</v>
      </c>
      <c r="F7" s="10">
        <f t="shared" si="6"/>
        <v>3</v>
      </c>
      <c r="G7" s="11">
        <f t="shared" si="7"/>
        <v>2</v>
      </c>
      <c r="H7" s="12">
        <f t="shared" si="8"/>
        <v>9</v>
      </c>
      <c r="I7" s="201" t="str">
        <f t="shared" si="9"/>
        <v>Thick Skull,  Block,  Tackle</v>
      </c>
      <c r="J7" s="282" t="str">
        <f t="shared" si="24"/>
        <v>Guard</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3</v>
      </c>
      <c r="AQ7" s="32">
        <f t="shared" si="19"/>
        <v>4</v>
      </c>
      <c r="AR7" s="32">
        <f t="shared" si="20"/>
        <v>3</v>
      </c>
      <c r="AS7" s="32">
        <f t="shared" si="21"/>
        <v>2</v>
      </c>
      <c r="AT7" s="32">
        <f t="shared" si="22"/>
        <v>9</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*Zzharg Mad Eye</v>
      </c>
      <c r="BU7" s="141" t="str">
        <f>HLOOKUP(I$21,BZ$2:CW$16,7,FALSE)</f>
        <v>*Zzharg Mad Eye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Chaos Dwarf Blocker</v>
      </c>
      <c r="E8" s="9">
        <f t="shared" si="5"/>
        <v>4</v>
      </c>
      <c r="F8" s="10">
        <f t="shared" si="6"/>
        <v>3</v>
      </c>
      <c r="G8" s="11">
        <f t="shared" si="7"/>
        <v>2</v>
      </c>
      <c r="H8" s="12">
        <f t="shared" si="8"/>
        <v>9</v>
      </c>
      <c r="I8" s="201" t="str">
        <f t="shared" si="9"/>
        <v>Thick Skull,  Block,  Tackle</v>
      </c>
      <c r="J8" s="282" t="str">
        <f t="shared" si="24"/>
        <v>Guard</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Guard</v>
      </c>
      <c r="AC8" s="286" t="str">
        <f t="shared" si="14"/>
        <v/>
      </c>
      <c r="AD8" s="286" t="str">
        <f t="shared" si="15"/>
        <v/>
      </c>
      <c r="AE8" s="286" t="str">
        <f t="shared" si="16"/>
        <v/>
      </c>
      <c r="AF8" s="286" t="str">
        <f t="shared" si="17"/>
        <v/>
      </c>
      <c r="AG8" s="286" t="str">
        <f t="shared" si="18"/>
        <v/>
      </c>
      <c r="AH8" s="302"/>
      <c r="AI8" s="231"/>
      <c r="AJ8" s="283">
        <v>39</v>
      </c>
      <c r="AK8" s="283">
        <v>1</v>
      </c>
      <c r="AL8" s="283">
        <v>1</v>
      </c>
      <c r="AM8" s="283">
        <v>1</v>
      </c>
      <c r="AN8" s="283">
        <v>1</v>
      </c>
      <c r="AO8" s="283">
        <v>1</v>
      </c>
      <c r="AP8" s="37">
        <v>3</v>
      </c>
      <c r="AQ8" s="32">
        <f t="shared" si="19"/>
        <v>4</v>
      </c>
      <c r="AR8" s="32">
        <f t="shared" si="20"/>
        <v>3</v>
      </c>
      <c r="AS8" s="32">
        <f t="shared" si="21"/>
        <v>2</v>
      </c>
      <c r="AT8" s="32">
        <f t="shared" si="22"/>
        <v>9</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Chaos Dwarf Blocker</v>
      </c>
      <c r="E9" s="9">
        <f t="shared" si="5"/>
        <v>4</v>
      </c>
      <c r="F9" s="10">
        <f t="shared" si="6"/>
        <v>3</v>
      </c>
      <c r="G9" s="11">
        <f t="shared" si="7"/>
        <v>2</v>
      </c>
      <c r="H9" s="12">
        <f t="shared" si="8"/>
        <v>9</v>
      </c>
      <c r="I9" s="201" t="str">
        <f t="shared" si="9"/>
        <v>Thick Skull,  Block,  Tackle</v>
      </c>
      <c r="J9" s="282" t="str">
        <f t="shared" si="24"/>
        <v>Guard</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3</v>
      </c>
      <c r="AQ9" s="32">
        <f t="shared" si="19"/>
        <v>4</v>
      </c>
      <c r="AR9" s="32">
        <f t="shared" si="20"/>
        <v>3</v>
      </c>
      <c r="AS9" s="32">
        <f t="shared" si="21"/>
        <v>2</v>
      </c>
      <c r="AT9" s="32">
        <f t="shared" si="22"/>
        <v>9</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*Hthark the Unstoppable</v>
      </c>
      <c r="BU9" s="141" t="str">
        <f>HLOOKUP(I$21,BZ$2:CW$16,9,FALSE)</f>
        <v>*Hthark the Unstoppable</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Chaos Dwarf Blocker</v>
      </c>
      <c r="E10" s="9">
        <f t="shared" si="5"/>
        <v>4</v>
      </c>
      <c r="F10" s="10">
        <f t="shared" si="6"/>
        <v>3</v>
      </c>
      <c r="G10" s="11">
        <f t="shared" si="7"/>
        <v>2</v>
      </c>
      <c r="H10" s="12">
        <f t="shared" si="8"/>
        <v>9</v>
      </c>
      <c r="I10" s="201" t="str">
        <f t="shared" si="9"/>
        <v>Thick Skull,  Block,  Tackle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3</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*Rashnak Backstabber </v>
      </c>
      <c r="BU10" s="141" t="str">
        <f>HLOOKUP(I$21,BZ$2:CW$16,10,FALSE)</f>
        <v xml:space="preserve">*Rashnak Backstabber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Chaos Dwarf Blocker</v>
      </c>
      <c r="E11" s="9">
        <f t="shared" si="5"/>
        <v>4</v>
      </c>
      <c r="F11" s="10">
        <f t="shared" si="6"/>
        <v>3</v>
      </c>
      <c r="G11" s="11">
        <f t="shared" si="7"/>
        <v>2</v>
      </c>
      <c r="H11" s="12">
        <f t="shared" si="8"/>
        <v>9</v>
      </c>
      <c r="I11" s="201" t="str">
        <f t="shared" si="9"/>
        <v>Thick Skull,  Block,  Tackle</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3</v>
      </c>
      <c r="AQ11" s="32">
        <f t="shared" si="19"/>
        <v>4</v>
      </c>
      <c r="AR11" s="32">
        <f t="shared" si="20"/>
        <v>3</v>
      </c>
      <c r="AS11" s="32">
        <f t="shared" si="21"/>
        <v>2</v>
      </c>
      <c r="AT11" s="32">
        <f t="shared" si="22"/>
        <v>9</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*Morg 'n' Thorg</v>
      </c>
      <c r="BU11" s="141" t="str">
        <f>HLOOKUP(I$21,BZ$2:CW$16,11,FALSE)</f>
        <v>*Morg 'n' Thorg</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Hobgoblin</v>
      </c>
      <c r="E12" s="9">
        <f t="shared" si="5"/>
        <v>6</v>
      </c>
      <c r="F12" s="10">
        <f t="shared" si="6"/>
        <v>3</v>
      </c>
      <c r="G12" s="11">
        <f t="shared" si="7"/>
        <v>3</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Hobgoblin journeyman</v>
      </c>
      <c r="BU12" s="141" t="str">
        <f>HLOOKUP(I$21,BZ$2:CW$16,12,FALSE)</f>
        <v>Hobgoblin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Hobgoblin</v>
      </c>
      <c r="E13" s="9">
        <f t="shared" si="5"/>
        <v>6</v>
      </c>
      <c r="F13" s="10">
        <f t="shared" si="6"/>
        <v>3</v>
      </c>
      <c r="G13" s="11">
        <f t="shared" si="7"/>
        <v>3</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1030000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28"/>
      <c r="D20" s="329"/>
      <c r="E20" s="336" t="s">
        <v>529</v>
      </c>
      <c r="F20" s="337"/>
      <c r="G20" s="337"/>
      <c r="H20" s="337"/>
      <c r="I20" s="338" t="s">
        <v>760</v>
      </c>
      <c r="J20" s="339"/>
      <c r="K20" s="340"/>
      <c r="L20" s="311" t="s">
        <v>15</v>
      </c>
      <c r="M20" s="311"/>
      <c r="N20" s="311"/>
      <c r="O20" s="311"/>
      <c r="P20" s="311"/>
      <c r="Q20" s="311"/>
      <c r="R20" s="311"/>
      <c r="S20" s="312"/>
      <c r="T20" s="125">
        <v>2</v>
      </c>
      <c r="U20" s="15" t="s">
        <v>16</v>
      </c>
      <c r="V20" s="309">
        <f>IF(I21&lt;&gt;"",VLOOKUP(I21,BN2:BO25,2,FALSE),0)</f>
        <v>70000</v>
      </c>
      <c r="W20" s="309"/>
      <c r="X20" s="16" t="s">
        <v>79</v>
      </c>
      <c r="Y20" s="129">
        <f>T20*V20</f>
        <v>140000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28"/>
      <c r="D21" s="329"/>
      <c r="E21" s="320" t="s">
        <v>18</v>
      </c>
      <c r="F21" s="321"/>
      <c r="G21" s="321"/>
      <c r="H21" s="321"/>
      <c r="I21" s="212" t="str">
        <f>VLOOKUP(AQ22,BM2:BN25,2,FALSE)</f>
        <v>Chaos Dwarf</v>
      </c>
      <c r="J21" s="19"/>
      <c r="K21" s="213"/>
      <c r="L21" s="315" t="s">
        <v>17</v>
      </c>
      <c r="M21" s="315"/>
      <c r="N21" s="315"/>
      <c r="O21" s="315"/>
      <c r="P21" s="315"/>
      <c r="Q21" s="315"/>
      <c r="R21" s="315"/>
      <c r="S21" s="316"/>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28"/>
      <c r="D22" s="329"/>
      <c r="E22" s="320" t="s">
        <v>20</v>
      </c>
      <c r="F22" s="321"/>
      <c r="G22" s="321"/>
      <c r="H22" s="321"/>
      <c r="I22" s="333" t="s">
        <v>761</v>
      </c>
      <c r="J22" s="334"/>
      <c r="K22" s="335"/>
      <c r="L22" s="315" t="s">
        <v>19</v>
      </c>
      <c r="M22" s="315"/>
      <c r="N22" s="315"/>
      <c r="O22" s="315"/>
      <c r="P22" s="315"/>
      <c r="Q22" s="315"/>
      <c r="R22" s="315"/>
      <c r="S22" s="316"/>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28"/>
      <c r="D23" s="329"/>
      <c r="E23" s="320" t="s">
        <v>162</v>
      </c>
      <c r="F23" s="321"/>
      <c r="G23" s="321"/>
      <c r="H23" s="321"/>
      <c r="I23" s="241">
        <f>(Y19+Y25)/1000</f>
        <v>1220</v>
      </c>
      <c r="J23" s="242" t="s">
        <v>519</v>
      </c>
      <c r="K23" s="243"/>
      <c r="L23" s="315" t="s">
        <v>21</v>
      </c>
      <c r="M23" s="315"/>
      <c r="N23" s="315"/>
      <c r="O23" s="315"/>
      <c r="P23" s="315"/>
      <c r="Q23" s="315"/>
      <c r="R23" s="315"/>
      <c r="S23" s="316"/>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28"/>
      <c r="D24" s="329"/>
      <c r="E24" s="341" t="s">
        <v>22</v>
      </c>
      <c r="F24" s="342"/>
      <c r="G24" s="342"/>
      <c r="H24" s="343"/>
      <c r="I24" s="232">
        <v>0</v>
      </c>
      <c r="J24" s="233" t="s">
        <v>519</v>
      </c>
      <c r="K24" s="234"/>
      <c r="L24" s="313" t="str">
        <f>IF(I21="Undead","",(IF(I21="Necromantic","",(IF(I21="Khemri","",(IF(I21="Nurgle","","APOTHECARY")))))))</f>
        <v>APOTHECARY</v>
      </c>
      <c r="M24" s="313"/>
      <c r="N24" s="313"/>
      <c r="O24" s="313"/>
      <c r="P24" s="313"/>
      <c r="Q24" s="313"/>
      <c r="R24" s="313"/>
      <c r="S24" s="313"/>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30"/>
      <c r="D25" s="331"/>
      <c r="E25" s="66" t="s">
        <v>759</v>
      </c>
      <c r="F25" s="14"/>
      <c r="G25" s="14"/>
      <c r="H25" s="14"/>
      <c r="I25" s="144" t="s">
        <v>139</v>
      </c>
      <c r="J25" s="145" t="s">
        <v>105</v>
      </c>
      <c r="K25" s="14"/>
      <c r="L25" s="314"/>
      <c r="M25" s="314"/>
      <c r="N25" s="314"/>
      <c r="O25" s="314"/>
      <c r="P25" s="314"/>
      <c r="Q25" s="314"/>
      <c r="R25" s="314"/>
      <c r="S25" s="314"/>
      <c r="T25" s="89"/>
      <c r="U25" s="114"/>
      <c r="V25" s="88"/>
      <c r="W25" s="67"/>
      <c r="X25" s="115" t="s">
        <v>123</v>
      </c>
      <c r="Y25" s="127">
        <f>SUM(Y20:Y24)</f>
        <v>190000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CalcPr fullCalcOnLoad="1"/>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V20:W20"/>
    <mergeCell ref="V21:W21"/>
    <mergeCell ref="L20:S20"/>
    <mergeCell ref="V24:W24"/>
    <mergeCell ref="L24:S24"/>
    <mergeCell ref="L25:S25"/>
    <mergeCell ref="V23:W23"/>
    <mergeCell ref="L23:S23"/>
    <mergeCell ref="V22:W22"/>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CalcPr fullCalcOnLoad="1"/>
  <sheetProtection password="85FB" sheet="1" objects="1" scenarios="1"/>
  <dataConsolidate/>
  <mergeCells count="203">
    <mergeCell ref="B10:C10"/>
    <mergeCell ref="V5:W5"/>
    <mergeCell ref="A5:C5"/>
    <mergeCell ref="T5:U5"/>
    <mergeCell ref="B7:C7"/>
    <mergeCell ref="B8:C8"/>
    <mergeCell ref="B9:C9"/>
    <mergeCell ref="B11:C11"/>
    <mergeCell ref="B19:C19"/>
    <mergeCell ref="B20:C20"/>
    <mergeCell ref="B21:C21"/>
    <mergeCell ref="B12:C12"/>
    <mergeCell ref="B13:C13"/>
    <mergeCell ref="B14:C14"/>
    <mergeCell ref="B29:C29"/>
    <mergeCell ref="B30:C30"/>
    <mergeCell ref="B22:C22"/>
    <mergeCell ref="B15:C15"/>
    <mergeCell ref="B16:C16"/>
    <mergeCell ref="B17:C17"/>
    <mergeCell ref="B18:C18"/>
    <mergeCell ref="B23:C23"/>
    <mergeCell ref="B24:C24"/>
    <mergeCell ref="B25:C25"/>
    <mergeCell ref="B26:C26"/>
    <mergeCell ref="B27:C27"/>
    <mergeCell ref="B28:C28"/>
    <mergeCell ref="B45:C45"/>
    <mergeCell ref="B46:C46"/>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61:C61"/>
    <mergeCell ref="B62:C62"/>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77:C77"/>
    <mergeCell ref="B78:C78"/>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93:C93"/>
    <mergeCell ref="B94:C94"/>
    <mergeCell ref="B79:C79"/>
    <mergeCell ref="B80:C80"/>
    <mergeCell ref="B81:C81"/>
    <mergeCell ref="B82:C82"/>
    <mergeCell ref="B83:C83"/>
    <mergeCell ref="B84:C84"/>
    <mergeCell ref="B85:C85"/>
    <mergeCell ref="B86:C86"/>
    <mergeCell ref="B87:C87"/>
    <mergeCell ref="B88:C88"/>
    <mergeCell ref="B89:C89"/>
    <mergeCell ref="B90:C90"/>
    <mergeCell ref="B91:C91"/>
    <mergeCell ref="B92:C92"/>
    <mergeCell ref="B109:C109"/>
    <mergeCell ref="B110:C110"/>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25:C125"/>
    <mergeCell ref="B126:C126"/>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41:C141"/>
    <mergeCell ref="B142:C142"/>
    <mergeCell ref="B127:C127"/>
    <mergeCell ref="B128:C128"/>
    <mergeCell ref="B129:C129"/>
    <mergeCell ref="B130:C130"/>
    <mergeCell ref="B131:C131"/>
    <mergeCell ref="B132:C132"/>
    <mergeCell ref="B133:C133"/>
    <mergeCell ref="B134:C134"/>
    <mergeCell ref="B135:C135"/>
    <mergeCell ref="B136:C136"/>
    <mergeCell ref="B137:C137"/>
    <mergeCell ref="B138:C138"/>
    <mergeCell ref="B139:C139"/>
    <mergeCell ref="B140:C140"/>
    <mergeCell ref="B157:C157"/>
    <mergeCell ref="B158:C158"/>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73:C173"/>
    <mergeCell ref="B174:C174"/>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89:C189"/>
    <mergeCell ref="B190:C190"/>
    <mergeCell ref="B175:C175"/>
    <mergeCell ref="B176:C176"/>
    <mergeCell ref="B177:C177"/>
    <mergeCell ref="B178:C178"/>
    <mergeCell ref="B179:C179"/>
    <mergeCell ref="B180:C180"/>
    <mergeCell ref="B181:C181"/>
    <mergeCell ref="B182:C182"/>
    <mergeCell ref="B183:C183"/>
    <mergeCell ref="B184:C184"/>
    <mergeCell ref="B185:C185"/>
    <mergeCell ref="B186:C186"/>
    <mergeCell ref="B187:C187"/>
    <mergeCell ref="B188:C188"/>
    <mergeCell ref="B206:C206"/>
    <mergeCell ref="B199:C199"/>
    <mergeCell ref="B200:C200"/>
    <mergeCell ref="B201:C201"/>
    <mergeCell ref="B202:C202"/>
    <mergeCell ref="B204:C204"/>
    <mergeCell ref="B205:C205"/>
    <mergeCell ref="B191:C191"/>
    <mergeCell ref="B192:C192"/>
    <mergeCell ref="B193:C193"/>
    <mergeCell ref="B194:C194"/>
    <mergeCell ref="B203:C203"/>
    <mergeCell ref="B195:C195"/>
    <mergeCell ref="B196:C196"/>
    <mergeCell ref="B197:C197"/>
    <mergeCell ref="B198:C198"/>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Andreas</cp:lastModifiedBy>
  <cp:lastPrinted>2008-07-09T10:49:50Z</cp:lastPrinted>
  <dcterms:created xsi:type="dcterms:W3CDTF">2001-02-12T07:17:33Z</dcterms:created>
  <dcterms:modified xsi:type="dcterms:W3CDTF">2016-10-08T17:07:23Z</dcterms:modified>
</cp:coreProperties>
</file>