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7513"/>
  <workbookPr defaultThemeVersion="124226"/>
  <mc:AlternateContent xmlns:mc="http://schemas.openxmlformats.org/markup-compatibility/2006">
    <mc:Choice Requires="x15">
      <x15ac:absPath xmlns:x15ac="http://schemas.microsoft.com/office/spreadsheetml/2010/11/ac" url="D:\TempUserProfiles\NetworkService\AppData\Local\Temp\OICE_16_974FA576_32C1D314_357A\"/>
    </mc:Choice>
  </mc:AlternateContent>
  <bookViews>
    <workbookView xWindow="240" yWindow="75" windowWidth="13920" windowHeight="8835" xr2:uid="{00000000-000D-0000-FFFF-FFFF00000000}"/>
  </bookViews>
  <sheets>
    <sheet name="&lt;ENTER TEAM NAME&gt;" sheetId="2" r:id="rId1"/>
    <sheet name="Game History" sheetId="8" r:id="rId2"/>
    <sheet name="Read Me" sheetId="9" r:id="rId3"/>
  </sheets>
  <definedNames>
    <definedName name="_xlnm.Print_Area" localSheetId="0">'&lt;ENTER TEAM NAME&gt;'!$A$2:$X$27</definedName>
    <definedName name="_xlnm.Print_Area" localSheetId="1">'Game History'!$A:$Z</definedName>
    <definedName name="_xlnm.Print_Area" localSheetId="2">'Read Me'!$B$1:$B$41</definedName>
  </definedNames>
  <calcPr calcId="171026"/>
</workbook>
</file>

<file path=xl/calcChain.xml><?xml version="1.0" encoding="utf-8"?>
<calcChain xmlns="http://schemas.openxmlformats.org/spreadsheetml/2006/main">
  <c r="BD195" i="2" l="1"/>
  <c r="BD194" i="2"/>
  <c r="BD193" i="2"/>
  <c r="BD192" i="2"/>
  <c r="BD191" i="2"/>
  <c r="BD49" i="2"/>
  <c r="BD50" i="2"/>
  <c r="BD51" i="2"/>
  <c r="BD52" i="2"/>
  <c r="BD53" i="2"/>
  <c r="BD54" i="2"/>
  <c r="BD55" i="2"/>
  <c r="BD56" i="2"/>
  <c r="BD57" i="2"/>
  <c r="BD58" i="2"/>
  <c r="BD59" i="2"/>
  <c r="BD60" i="2"/>
  <c r="BD61" i="2"/>
  <c r="BD62" i="2"/>
  <c r="BD63" i="2"/>
  <c r="BD64" i="2"/>
  <c r="BD65" i="2"/>
  <c r="BD66" i="2"/>
  <c r="BD67" i="2"/>
  <c r="BD68" i="2"/>
  <c r="BD69" i="2"/>
  <c r="BD70" i="2"/>
  <c r="BD71" i="2"/>
  <c r="BD72" i="2"/>
  <c r="BD73" i="2"/>
  <c r="BD74" i="2"/>
  <c r="BD75" i="2"/>
  <c r="BD76" i="2"/>
  <c r="BD77" i="2"/>
  <c r="BD78" i="2"/>
  <c r="BD79" i="2"/>
  <c r="BD80" i="2"/>
  <c r="BD81" i="2"/>
  <c r="BD82" i="2"/>
  <c r="BD83" i="2"/>
  <c r="BD84" i="2"/>
  <c r="BD85" i="2"/>
  <c r="BD86" i="2"/>
  <c r="BD87" i="2"/>
  <c r="BD88" i="2"/>
  <c r="BD89" i="2"/>
  <c r="BD90" i="2"/>
  <c r="BD91" i="2"/>
  <c r="BD92" i="2"/>
  <c r="BD93" i="2"/>
  <c r="BD94" i="2"/>
  <c r="BD95" i="2"/>
  <c r="BD96" i="2"/>
  <c r="BD97" i="2"/>
  <c r="BD98" i="2"/>
  <c r="BD99" i="2"/>
  <c r="BD100" i="2"/>
  <c r="BD101" i="2"/>
  <c r="BD102" i="2"/>
  <c r="BD103" i="2"/>
  <c r="BD104" i="2"/>
  <c r="BD105" i="2"/>
  <c r="BD106" i="2"/>
  <c r="BD107" i="2"/>
  <c r="BD108" i="2"/>
  <c r="BD109" i="2"/>
  <c r="BD110" i="2"/>
  <c r="BD111" i="2"/>
  <c r="BD112" i="2"/>
  <c r="BD113" i="2"/>
  <c r="BD114" i="2"/>
  <c r="BD115" i="2"/>
  <c r="BD116" i="2"/>
  <c r="BD117" i="2"/>
  <c r="BD118" i="2"/>
  <c r="BD119" i="2"/>
  <c r="BD120" i="2"/>
  <c r="BD121" i="2"/>
  <c r="BD122" i="2"/>
  <c r="BD123" i="2"/>
  <c r="BD124" i="2"/>
  <c r="BD125" i="2"/>
  <c r="BD126" i="2"/>
  <c r="BD127" i="2"/>
  <c r="BD128" i="2"/>
  <c r="BD129" i="2"/>
  <c r="BD130" i="2"/>
  <c r="BD131" i="2"/>
  <c r="BD132" i="2"/>
  <c r="BD133" i="2"/>
  <c r="BD134" i="2"/>
  <c r="BD135" i="2"/>
  <c r="BD136" i="2"/>
  <c r="BD137" i="2"/>
  <c r="BD138" i="2"/>
  <c r="BD139" i="2"/>
  <c r="BD140" i="2"/>
  <c r="BD141" i="2"/>
  <c r="BD142" i="2"/>
  <c r="BD143" i="2"/>
  <c r="BD144" i="2"/>
  <c r="BD145" i="2"/>
  <c r="BD146" i="2"/>
  <c r="BD147" i="2"/>
  <c r="BD148" i="2"/>
  <c r="BD149" i="2"/>
  <c r="BD150" i="2"/>
  <c r="BD151" i="2"/>
  <c r="BD152" i="2"/>
  <c r="BD153" i="2"/>
  <c r="BD154" i="2"/>
  <c r="BD155" i="2"/>
  <c r="BD156" i="2"/>
  <c r="BD157" i="2"/>
  <c r="BD158" i="2"/>
  <c r="BD159" i="2"/>
  <c r="BD160" i="2"/>
  <c r="BD161" i="2"/>
  <c r="BD162" i="2"/>
  <c r="BD163" i="2"/>
  <c r="BD164" i="2"/>
  <c r="BD165" i="2"/>
  <c r="BD166" i="2"/>
  <c r="BD167" i="2"/>
  <c r="BD168" i="2"/>
  <c r="BD169" i="2"/>
  <c r="BD170" i="2"/>
  <c r="BD171" i="2"/>
  <c r="BD172" i="2"/>
  <c r="BD173" i="2"/>
  <c r="BD174" i="2"/>
  <c r="BD175" i="2"/>
  <c r="BD176" i="2"/>
  <c r="BD177" i="2"/>
  <c r="BD178" i="2"/>
  <c r="BD179" i="2"/>
  <c r="BD180" i="2"/>
  <c r="BD181" i="2"/>
  <c r="BD182" i="2"/>
  <c r="BD183" i="2"/>
  <c r="BD184" i="2"/>
  <c r="BD185" i="2"/>
  <c r="BD186" i="2"/>
  <c r="BD187" i="2"/>
  <c r="BD188" i="2"/>
  <c r="BD189" i="2"/>
  <c r="BD190" i="2"/>
  <c r="BD196" i="2"/>
  <c r="BD197" i="2"/>
  <c r="BD198" i="2"/>
  <c r="BD199" i="2"/>
  <c r="BD200" i="2"/>
  <c r="BD201" i="2"/>
  <c r="BD48" i="2"/>
  <c r="AT4" i="2"/>
  <c r="AS4" i="2"/>
  <c r="AT17" i="2"/>
  <c r="AS17" i="2"/>
  <c r="AT3" i="2"/>
  <c r="AS3" i="2"/>
  <c r="AT5" i="2"/>
  <c r="AS5" i="2"/>
  <c r="AT6" i="2"/>
  <c r="AS6" i="2"/>
  <c r="AT7" i="2"/>
  <c r="AS7" i="2"/>
  <c r="AT8" i="2"/>
  <c r="AS8" i="2"/>
  <c r="AT9" i="2"/>
  <c r="AS9" i="2"/>
  <c r="AT10" i="2"/>
  <c r="AS10" i="2"/>
  <c r="AT11" i="2"/>
  <c r="AS11" i="2"/>
  <c r="AT12" i="2"/>
  <c r="AS12" i="2"/>
  <c r="AT13" i="2"/>
  <c r="AS13" i="2"/>
  <c r="AT14" i="2"/>
  <c r="AS14" i="2"/>
  <c r="AT15" i="2"/>
  <c r="AS15" i="2"/>
  <c r="AT16" i="2"/>
  <c r="AS16" i="2"/>
  <c r="X18" i="2"/>
  <c r="X17" i="2"/>
  <c r="X16" i="2"/>
  <c r="X15" i="2"/>
  <c r="X14" i="2"/>
  <c r="X13" i="2"/>
  <c r="W4" i="2"/>
  <c r="J4" i="2"/>
  <c r="AG4" i="2"/>
  <c r="X4" i="2"/>
  <c r="W3" i="2"/>
  <c r="J3" i="2"/>
  <c r="AG3" i="2"/>
  <c r="B9" i="8"/>
  <c r="B8" i="8"/>
  <c r="B7" i="8"/>
  <c r="X2" i="8"/>
  <c r="V2" i="8"/>
  <c r="T2" i="8"/>
  <c r="Z2" i="8"/>
  <c r="AM18" i="2"/>
  <c r="D18" i="2"/>
  <c r="AN18" i="2"/>
  <c r="E18" i="2"/>
  <c r="AO18" i="2"/>
  <c r="F18" i="2"/>
  <c r="AP18" i="2"/>
  <c r="G18" i="2"/>
  <c r="AH18" i="2"/>
  <c r="AM17" i="2"/>
  <c r="D17" i="2"/>
  <c r="AN17" i="2"/>
  <c r="E17" i="2"/>
  <c r="AO17" i="2"/>
  <c r="F17" i="2"/>
  <c r="AP17" i="2"/>
  <c r="G17" i="2"/>
  <c r="AH17" i="2"/>
  <c r="AM16" i="2"/>
  <c r="D16" i="2"/>
  <c r="AN16" i="2"/>
  <c r="E16" i="2"/>
  <c r="AO16" i="2"/>
  <c r="F16" i="2"/>
  <c r="AP16" i="2"/>
  <c r="G16" i="2"/>
  <c r="AH16" i="2"/>
  <c r="AM15" i="2"/>
  <c r="D15" i="2"/>
  <c r="AN15" i="2"/>
  <c r="E15" i="2"/>
  <c r="AO15" i="2"/>
  <c r="F15" i="2"/>
  <c r="AP15" i="2"/>
  <c r="G15" i="2"/>
  <c r="AH15" i="2"/>
  <c r="AM14" i="2"/>
  <c r="D14" i="2"/>
  <c r="AN14" i="2"/>
  <c r="E14" i="2"/>
  <c r="AO14" i="2"/>
  <c r="F14" i="2"/>
  <c r="AP14" i="2"/>
  <c r="G14" i="2"/>
  <c r="AH14" i="2"/>
  <c r="AM13" i="2"/>
  <c r="D13" i="2"/>
  <c r="AN13" i="2"/>
  <c r="E13" i="2"/>
  <c r="AO13" i="2"/>
  <c r="F13" i="2"/>
  <c r="AP13" i="2"/>
  <c r="G13" i="2"/>
  <c r="AM12" i="2"/>
  <c r="D12" i="2"/>
  <c r="AN12" i="2"/>
  <c r="E12" i="2"/>
  <c r="AO12" i="2"/>
  <c r="F12" i="2"/>
  <c r="AP12" i="2"/>
  <c r="G12" i="2"/>
  <c r="AM11" i="2"/>
  <c r="D11" i="2"/>
  <c r="AN11" i="2"/>
  <c r="E11" i="2"/>
  <c r="AO11" i="2"/>
  <c r="F11" i="2"/>
  <c r="AP11" i="2"/>
  <c r="G11" i="2"/>
  <c r="AM10" i="2"/>
  <c r="D10" i="2"/>
  <c r="AN10" i="2"/>
  <c r="E10" i="2"/>
  <c r="AO10" i="2"/>
  <c r="F10" i="2"/>
  <c r="AP10" i="2"/>
  <c r="G10" i="2"/>
  <c r="AM9" i="2"/>
  <c r="D9" i="2"/>
  <c r="AN9" i="2"/>
  <c r="E9" i="2"/>
  <c r="AO9" i="2"/>
  <c r="F9" i="2"/>
  <c r="AP9" i="2"/>
  <c r="G9" i="2"/>
  <c r="AM8" i="2"/>
  <c r="D8" i="2"/>
  <c r="AN8" i="2"/>
  <c r="E8" i="2"/>
  <c r="AO8" i="2"/>
  <c r="F8" i="2"/>
  <c r="AP8" i="2"/>
  <c r="G8" i="2"/>
  <c r="AM7" i="2"/>
  <c r="D7" i="2"/>
  <c r="AN7" i="2"/>
  <c r="E7" i="2"/>
  <c r="AO7" i="2"/>
  <c r="F7" i="2"/>
  <c r="AP7" i="2"/>
  <c r="G7" i="2"/>
  <c r="AM6" i="2"/>
  <c r="D6" i="2"/>
  <c r="AN6" i="2"/>
  <c r="E6" i="2"/>
  <c r="AO6" i="2"/>
  <c r="F6" i="2"/>
  <c r="AP6" i="2"/>
  <c r="G6" i="2"/>
  <c r="AM5" i="2"/>
  <c r="D5" i="2"/>
  <c r="AN5" i="2"/>
  <c r="E5" i="2"/>
  <c r="AO5" i="2"/>
  <c r="F5" i="2"/>
  <c r="AP5" i="2"/>
  <c r="G5" i="2"/>
  <c r="AM4" i="2"/>
  <c r="D4" i="2"/>
  <c r="AN4" i="2"/>
  <c r="E4" i="2"/>
  <c r="AO4" i="2"/>
  <c r="F4" i="2"/>
  <c r="AP4" i="2"/>
  <c r="G4" i="2"/>
  <c r="AM3" i="2"/>
  <c r="D3" i="2"/>
  <c r="AN3" i="2"/>
  <c r="E3" i="2"/>
  <c r="AO3" i="2"/>
  <c r="F3" i="2"/>
  <c r="AP3" i="2"/>
  <c r="G3" i="2"/>
  <c r="AI18" i="2"/>
  <c r="AI17" i="2"/>
  <c r="AI16" i="2"/>
  <c r="AI15" i="2"/>
  <c r="AI14" i="2"/>
  <c r="AL18" i="2"/>
  <c r="AG18" i="2"/>
  <c r="AL17" i="2"/>
  <c r="AG17" i="2"/>
  <c r="AL16" i="2"/>
  <c r="AG16" i="2"/>
  <c r="AL15" i="2"/>
  <c r="AG15" i="2"/>
  <c r="AL14" i="2"/>
  <c r="AG14" i="2"/>
  <c r="AG13" i="2"/>
  <c r="AG12" i="2"/>
  <c r="AG11" i="2"/>
  <c r="AG10" i="2"/>
  <c r="AG9" i="2"/>
  <c r="AG8" i="2"/>
  <c r="AG7" i="2"/>
  <c r="AG6" i="2"/>
  <c r="AG5" i="2"/>
  <c r="S20" i="2"/>
  <c r="U20" i="2"/>
  <c r="X20" i="2"/>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2" i="8"/>
  <c r="J8" i="8"/>
  <c r="J9" i="8"/>
  <c r="J10" i="8"/>
  <c r="J11" i="8"/>
  <c r="J12" i="8"/>
  <c r="J13" i="8"/>
  <c r="J14" i="8"/>
  <c r="J15" i="8"/>
  <c r="J16" i="8"/>
  <c r="J17" i="8"/>
  <c r="J18" i="8"/>
  <c r="J19" i="8"/>
  <c r="J20" i="8"/>
  <c r="J21" i="8"/>
  <c r="J22" i="8"/>
  <c r="J23" i="8"/>
  <c r="J24" i="8"/>
  <c r="J25" i="8"/>
  <c r="J26" i="8"/>
  <c r="J27" i="8"/>
  <c r="J28" i="8"/>
  <c r="J29" i="8"/>
  <c r="J30" i="8"/>
  <c r="J31" i="8"/>
  <c r="J32" i="8"/>
  <c r="J33" i="8"/>
  <c r="J34" i="8"/>
  <c r="J35" i="8"/>
  <c r="J36" i="8"/>
  <c r="J37" i="8"/>
  <c r="J38" i="8"/>
  <c r="J39" i="8"/>
  <c r="J40" i="8"/>
  <c r="J41" i="8"/>
  <c r="J42" i="8"/>
  <c r="J43" i="8"/>
  <c r="J44" i="8"/>
  <c r="J45" i="8"/>
  <c r="J46" i="8"/>
  <c r="J47" i="8"/>
  <c r="J48" i="8"/>
  <c r="J49" i="8"/>
  <c r="J50" i="8"/>
  <c r="J51" i="8"/>
  <c r="J52" i="8"/>
  <c r="J53" i="8"/>
  <c r="J54" i="8"/>
  <c r="J55" i="8"/>
  <c r="J56" i="8"/>
  <c r="J57" i="8"/>
  <c r="J58" i="8"/>
  <c r="J59" i="8"/>
  <c r="J60" i="8"/>
  <c r="J61" i="8"/>
  <c r="J62" i="8"/>
  <c r="J63" i="8"/>
  <c r="J64" i="8"/>
  <c r="J65" i="8"/>
  <c r="J66" i="8"/>
  <c r="J67" i="8"/>
  <c r="J68" i="8"/>
  <c r="J69" i="8"/>
  <c r="J70" i="8"/>
  <c r="J71" i="8"/>
  <c r="J72" i="8"/>
  <c r="J73" i="8"/>
  <c r="J74" i="8"/>
  <c r="J75" i="8"/>
  <c r="J76" i="8"/>
  <c r="J77" i="8"/>
  <c r="J78" i="8"/>
  <c r="J79" i="8"/>
  <c r="J80"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129" i="8"/>
  <c r="J130" i="8"/>
  <c r="J131" i="8"/>
  <c r="J132" i="8"/>
  <c r="J133" i="8"/>
  <c r="J134" i="8"/>
  <c r="J135" i="8"/>
  <c r="J136" i="8"/>
  <c r="J137" i="8"/>
  <c r="J138" i="8"/>
  <c r="J139" i="8"/>
  <c r="J140" i="8"/>
  <c r="J141" i="8"/>
  <c r="J142" i="8"/>
  <c r="J143" i="8"/>
  <c r="J144" i="8"/>
  <c r="J145" i="8"/>
  <c r="J146" i="8"/>
  <c r="J147" i="8"/>
  <c r="J148" i="8"/>
  <c r="J149" i="8"/>
  <c r="J150" i="8"/>
  <c r="J151" i="8"/>
  <c r="J152" i="8"/>
  <c r="J153" i="8"/>
  <c r="J154" i="8"/>
  <c r="J155" i="8"/>
  <c r="J156" i="8"/>
  <c r="J157" i="8"/>
  <c r="J158" i="8"/>
  <c r="J159" i="8"/>
  <c r="J160" i="8"/>
  <c r="J161" i="8"/>
  <c r="J162" i="8"/>
  <c r="J163" i="8"/>
  <c r="J164" i="8"/>
  <c r="J165" i="8"/>
  <c r="J166" i="8"/>
  <c r="J167" i="8"/>
  <c r="J168" i="8"/>
  <c r="J169" i="8"/>
  <c r="J170" i="8"/>
  <c r="J171" i="8"/>
  <c r="J172" i="8"/>
  <c r="J173" i="8"/>
  <c r="J174" i="8"/>
  <c r="J175" i="8"/>
  <c r="J176" i="8"/>
  <c r="J177" i="8"/>
  <c r="J178" i="8"/>
  <c r="J179" i="8"/>
  <c r="J180" i="8"/>
  <c r="J181" i="8"/>
  <c r="J182" i="8"/>
  <c r="J183" i="8"/>
  <c r="J184" i="8"/>
  <c r="J185" i="8"/>
  <c r="J186" i="8"/>
  <c r="J187" i="8"/>
  <c r="J188" i="8"/>
  <c r="J189" i="8"/>
  <c r="J190" i="8"/>
  <c r="J191" i="8"/>
  <c r="J192" i="8"/>
  <c r="J193" i="8"/>
  <c r="J194" i="8"/>
  <c r="J195" i="8"/>
  <c r="J196" i="8"/>
  <c r="J197" i="8"/>
  <c r="J198" i="8"/>
  <c r="J199" i="8"/>
  <c r="J200" i="8"/>
  <c r="J201" i="8"/>
  <c r="J202" i="8"/>
  <c r="J203" i="8"/>
  <c r="J204" i="8"/>
  <c r="J205" i="8"/>
  <c r="J206"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J7" i="8"/>
  <c r="H7" i="8"/>
  <c r="S2" i="8"/>
  <c r="Q2" i="8"/>
  <c r="P2" i="8"/>
  <c r="N2" i="8"/>
  <c r="M2" i="8"/>
  <c r="K2" i="8"/>
  <c r="J2" i="8"/>
  <c r="G2" i="8"/>
  <c r="E2" i="8"/>
  <c r="X25" i="2"/>
  <c r="U21" i="2"/>
  <c r="X21" i="2"/>
  <c r="W18" i="2"/>
  <c r="J18" i="2"/>
  <c r="W17" i="2"/>
  <c r="J17" i="2"/>
  <c r="W16" i="2"/>
  <c r="J16" i="2"/>
  <c r="W15" i="2"/>
  <c r="J15" i="2"/>
  <c r="W14" i="2"/>
  <c r="J14" i="2"/>
  <c r="W13" i="2"/>
  <c r="J13" i="2"/>
  <c r="W12" i="2"/>
  <c r="J12" i="2"/>
  <c r="X12" i="2"/>
  <c r="W11" i="2"/>
  <c r="J11" i="2"/>
  <c r="X11" i="2"/>
  <c r="W9" i="2"/>
  <c r="J9" i="2"/>
  <c r="X9" i="2"/>
  <c r="W8" i="2"/>
  <c r="J8" i="2"/>
  <c r="X8" i="2"/>
  <c r="W7" i="2"/>
  <c r="J7" i="2"/>
  <c r="X7" i="2"/>
  <c r="W5" i="2"/>
  <c r="J5" i="2"/>
  <c r="X5" i="2"/>
  <c r="W6" i="2"/>
  <c r="J6" i="2"/>
  <c r="X6" i="2"/>
  <c r="W10" i="2"/>
  <c r="J10" i="2"/>
  <c r="X10" i="2"/>
  <c r="X22" i="2"/>
  <c r="X23" i="2"/>
  <c r="X24" i="2"/>
  <c r="H15" i="2"/>
  <c r="H4" i="2"/>
  <c r="H5" i="2"/>
  <c r="H6" i="2"/>
  <c r="H7" i="2"/>
  <c r="H8" i="2"/>
  <c r="H9" i="2"/>
  <c r="H10" i="2"/>
  <c r="H11" i="2"/>
  <c r="H12" i="2"/>
  <c r="H13" i="2"/>
  <c r="H14" i="2"/>
  <c r="H16" i="2"/>
  <c r="H17" i="2"/>
  <c r="H18" i="2"/>
  <c r="H3" i="2"/>
  <c r="C2" i="8"/>
  <c r="A2" i="8"/>
  <c r="H2" i="8"/>
  <c r="Q3" i="8"/>
  <c r="M3" i="8"/>
  <c r="E3" i="8"/>
  <c r="P3" i="8"/>
  <c r="A3" i="8"/>
  <c r="N3" i="8"/>
  <c r="J3" i="8"/>
  <c r="G3" i="8"/>
  <c r="K3" i="8"/>
  <c r="S3" i="8"/>
  <c r="H3" i="8"/>
  <c r="C3" i="8"/>
  <c r="B3" i="8"/>
  <c r="AI7" i="2"/>
  <c r="AI13" i="2"/>
  <c r="AH13" i="2"/>
  <c r="AL11" i="2"/>
  <c r="AL9" i="2"/>
  <c r="AL10" i="2"/>
  <c r="AH12" i="2"/>
  <c r="AI6" i="2"/>
  <c r="AH10" i="2"/>
  <c r="AH11" i="2"/>
  <c r="AH7" i="2"/>
  <c r="AI12" i="2"/>
  <c r="AH5" i="2"/>
  <c r="AH6" i="2"/>
  <c r="AH9" i="2"/>
  <c r="AH8" i="2"/>
  <c r="AI9" i="2"/>
  <c r="AI10" i="2"/>
  <c r="AI11" i="2"/>
  <c r="AI8" i="2"/>
  <c r="AI5" i="2"/>
  <c r="AH4" i="2"/>
  <c r="X3" i="2"/>
  <c r="AI4" i="2"/>
  <c r="X19" i="2"/>
  <c r="AJ5" i="2"/>
  <c r="AK5" i="2"/>
  <c r="AK7" i="2"/>
  <c r="AJ7" i="2"/>
  <c r="AK9" i="2"/>
  <c r="AJ9" i="2"/>
  <c r="AK11" i="2"/>
  <c r="AJ11" i="2"/>
  <c r="AK13" i="2"/>
  <c r="AJ13" i="2"/>
  <c r="AK15" i="2"/>
  <c r="AJ15" i="2"/>
  <c r="AK17" i="2"/>
  <c r="AJ17" i="2"/>
  <c r="AK4" i="2"/>
  <c r="AJ4" i="2"/>
  <c r="AJ6" i="2"/>
  <c r="AK6" i="2"/>
  <c r="AK8" i="2"/>
  <c r="AJ8" i="2"/>
  <c r="AJ10" i="2"/>
  <c r="AK10" i="2"/>
  <c r="AJ12" i="2"/>
  <c r="AK12" i="2"/>
  <c r="AK14" i="2"/>
  <c r="AJ14" i="2"/>
  <c r="AK16" i="2"/>
  <c r="AJ16" i="2"/>
  <c r="AJ18" i="2"/>
  <c r="AK18" i="2"/>
  <c r="AL5" i="2"/>
  <c r="AL6" i="2"/>
  <c r="AL7" i="2"/>
  <c r="AL12" i="2"/>
  <c r="AL13" i="2"/>
  <c r="AL8" i="2"/>
  <c r="AL4" i="2"/>
  <c r="AL3" i="2"/>
  <c r="AH3" i="2"/>
  <c r="AH19" i="2"/>
  <c r="AI3" i="2"/>
  <c r="AI19" i="2"/>
  <c r="AK3" i="2"/>
  <c r="AK19" i="2"/>
  <c r="AJ3" i="2"/>
  <c r="AJ19" i="2"/>
  <c r="X26" i="2"/>
  <c r="X27" i="2"/>
  <c r="AW16" i="2"/>
  <c r="AV16" i="2"/>
  <c r="AW14" i="2"/>
  <c r="AV14" i="2"/>
  <c r="AW12" i="2"/>
  <c r="AV12" i="2"/>
  <c r="AW10" i="2"/>
  <c r="AV10" i="2"/>
  <c r="AW8" i="2"/>
  <c r="AV8" i="2"/>
  <c r="AW6" i="2"/>
  <c r="AV6" i="2"/>
  <c r="AW3" i="2"/>
  <c r="AV3" i="2"/>
  <c r="AU3" i="2"/>
  <c r="AW4" i="2"/>
  <c r="AU4" i="2"/>
  <c r="AV4" i="2"/>
  <c r="AW15" i="2"/>
  <c r="AV15" i="2"/>
  <c r="AW13" i="2"/>
  <c r="AV13" i="2"/>
  <c r="AW11" i="2"/>
  <c r="AV11" i="2"/>
  <c r="AW9" i="2"/>
  <c r="AV9" i="2"/>
  <c r="AW7" i="2"/>
  <c r="AV7" i="2"/>
  <c r="AW5" i="2"/>
  <c r="AU5" i="2"/>
  <c r="AU6" i="2"/>
  <c r="AU7" i="2"/>
  <c r="AU8" i="2"/>
  <c r="AU9" i="2"/>
  <c r="AU10" i="2"/>
  <c r="AU11" i="2"/>
  <c r="AU12" i="2"/>
  <c r="AU13" i="2"/>
  <c r="AU14" i="2"/>
  <c r="AU15" i="2"/>
  <c r="AU16" i="2"/>
  <c r="AU17" i="2"/>
  <c r="AV5" i="2"/>
  <c r="AV17" i="2"/>
  <c r="AW17" i="2"/>
  <c r="AH20" i="2"/>
  <c r="J19" i="2"/>
  <c r="D19" i="2"/>
  <c r="K19" i="2"/>
</calcChain>
</file>

<file path=xl/sharedStrings.xml><?xml version="1.0" encoding="utf-8"?>
<sst xmlns="http://schemas.openxmlformats.org/spreadsheetml/2006/main" count="2471" uniqueCount="427">
  <si>
    <t>Increases</t>
  </si>
  <si>
    <t>Injuries</t>
  </si>
  <si>
    <t>Stat</t>
  </si>
  <si>
    <t>Value</t>
  </si>
  <si>
    <t>Points</t>
  </si>
  <si>
    <t>Upgrades</t>
  </si>
  <si>
    <t>Amazon</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</si>
  <si>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</si>
  <si>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</si>
  <si>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</si>
  <si>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</si>
  <si>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</si>
  <si>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</si>
  <si>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</si>
  <si>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</si>
  <si>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</si>
  <si>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</si>
  <si>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</si>
  <si>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</si>
  <si>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</si>
  <si>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</si>
  <si>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</si>
  <si>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</si>
  <si>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</si>
  <si>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</si>
  <si>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</si>
  <si>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</si>
  <si>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</si>
  <si>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</si>
  <si>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</si>
  <si>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t>No.</t>
  </si>
  <si>
    <t>Name</t>
  </si>
  <si>
    <t>Position</t>
  </si>
  <si>
    <t>MA</t>
  </si>
  <si>
    <t>ST</t>
  </si>
  <si>
    <t>AG</t>
  </si>
  <si>
    <t>AV</t>
  </si>
  <si>
    <t>Skills</t>
  </si>
  <si>
    <t>M</t>
  </si>
  <si>
    <t>N</t>
  </si>
  <si>
    <t>G</t>
  </si>
  <si>
    <t>CMP</t>
  </si>
  <si>
    <t>TD</t>
  </si>
  <si>
    <t>INT</t>
  </si>
  <si>
    <t>CAS</t>
  </si>
  <si>
    <t>Kills</t>
  </si>
  <si>
    <t>MVP</t>
  </si>
  <si>
    <t>SPP</t>
  </si>
  <si>
    <t xml:space="preserve"> </t>
  </si>
  <si>
    <t>MV</t>
  </si>
  <si>
    <t>Amazon Blitzer</t>
  </si>
  <si>
    <t>Beastman</t>
  </si>
  <si>
    <t>Bull Centaur</t>
  </si>
  <si>
    <t>Maurauder</t>
  </si>
  <si>
    <t>Assassin</t>
  </si>
  <si>
    <t>Dwarf Blitzer</t>
  </si>
  <si>
    <t>Elf Blitzer</t>
  </si>
  <si>
    <t>High Elf Blitzer</t>
  </si>
  <si>
    <t>Human Blitzer</t>
  </si>
  <si>
    <t>Skeleton</t>
  </si>
  <si>
    <t>Saurus</t>
  </si>
  <si>
    <t>Flesh Golem</t>
  </si>
  <si>
    <t>Norse Blitzer</t>
  </si>
  <si>
    <t>Nurgle Warrior</t>
  </si>
  <si>
    <t>Ogre Team Player</t>
  </si>
  <si>
    <t>Black Orc</t>
  </si>
  <si>
    <t>Gutter Runner</t>
  </si>
  <si>
    <t>Slann Blitzer</t>
  </si>
  <si>
    <t>Ghoul</t>
  </si>
  <si>
    <t>UW Goblin</t>
  </si>
  <si>
    <t>Thrall</t>
  </si>
  <si>
    <t>Wardancer</t>
  </si>
  <si>
    <t>Troll</t>
  </si>
  <si>
    <t>block</t>
  </si>
  <si>
    <t>Amazon Catcher</t>
  </si>
  <si>
    <t>Chaos Warrior</t>
  </si>
  <si>
    <t>Chaos Dwarf Blocker</t>
  </si>
  <si>
    <t>Goblin Renegade</t>
  </si>
  <si>
    <t>Dark Elf Blitzer</t>
  </si>
  <si>
    <t>Dwarf Blocker</t>
  </si>
  <si>
    <t>Elf Catcher</t>
  </si>
  <si>
    <t>Bombadier</t>
  </si>
  <si>
    <t>Halfling Treeman</t>
  </si>
  <si>
    <t>High Elf Catcher</t>
  </si>
  <si>
    <t>Human Catcher</t>
  </si>
  <si>
    <t>Blitz-Ra</t>
  </si>
  <si>
    <t>Skink</t>
  </si>
  <si>
    <t>Norse Catcher</t>
  </si>
  <si>
    <t>Pestigor</t>
  </si>
  <si>
    <t>Snotling</t>
  </si>
  <si>
    <t>Orc Blitzer</t>
  </si>
  <si>
    <t>Skaven Blitzer</t>
  </si>
  <si>
    <t>Slann Catcher</t>
  </si>
  <si>
    <t>Mummy</t>
  </si>
  <si>
    <t>UW Skaven Blitzer</t>
  </si>
  <si>
    <t>Wood Elf Catcher</t>
  </si>
  <si>
    <t>Amazon Linewoman</t>
  </si>
  <si>
    <t>Minotaur</t>
  </si>
  <si>
    <t>Hobgoblin</t>
  </si>
  <si>
    <t>Skaven Renegade</t>
  </si>
  <si>
    <t>Dark Elf Lineman</t>
  </si>
  <si>
    <t>Dwarf Runner</t>
  </si>
  <si>
    <t>Elf Lineman</t>
  </si>
  <si>
    <t>Fanatic</t>
  </si>
  <si>
    <t>#Bertha Bigfist</t>
  </si>
  <si>
    <t>High Elf Lineman</t>
  </si>
  <si>
    <t>Human Lineman</t>
  </si>
  <si>
    <t>Thro-Ra</t>
  </si>
  <si>
    <t>Kroxigor</t>
  </si>
  <si>
    <t>Werewolf</t>
  </si>
  <si>
    <t>Norse Lineman</t>
  </si>
  <si>
    <t>Rotter</t>
  </si>
  <si>
    <t>Orc Lineman</t>
  </si>
  <si>
    <t>Skaven Lineman</t>
  </si>
  <si>
    <t>Slann Lineman</t>
  </si>
  <si>
    <t>UW Skaven Lineman</t>
  </si>
  <si>
    <t>#Count Luthor</t>
  </si>
  <si>
    <t>Wood Elf Lineman</t>
  </si>
  <si>
    <t>Amazon Thrower</t>
  </si>
  <si>
    <t>#Brick Far'th &amp; Boggy</t>
  </si>
  <si>
    <t>Dark Elf Renegade</t>
  </si>
  <si>
    <t>Dark Elf Runner</t>
  </si>
  <si>
    <t>Troll Slayer</t>
  </si>
  <si>
    <t>Elf Thrower</t>
  </si>
  <si>
    <t>Looney</t>
  </si>
  <si>
    <t>#Deeproot Strongbranch</t>
  </si>
  <si>
    <t>High Elf Thrower</t>
  </si>
  <si>
    <t>Human Thrower</t>
  </si>
  <si>
    <t>Tomb Guardian</t>
  </si>
  <si>
    <t>#Helmut Wulf</t>
  </si>
  <si>
    <t>Wight</t>
  </si>
  <si>
    <t>Norse Thrower</t>
  </si>
  <si>
    <t>Beast of Nurgle</t>
  </si>
  <si>
    <t>#Bomber Dribblesnot</t>
  </si>
  <si>
    <t>Orc Thrower</t>
  </si>
  <si>
    <t>Skaven Thrower</t>
  </si>
  <si>
    <t>UW Skaven Thrower</t>
  </si>
  <si>
    <t>#Crazy Igor</t>
  </si>
  <si>
    <t>Wood Elf Thrower</t>
  </si>
  <si>
    <t>#Boggy (with Brick Far'th)</t>
  </si>
  <si>
    <t>#Grashnak Blackhoof</t>
  </si>
  <si>
    <t>Chaos Troll</t>
  </si>
  <si>
    <t>Witch Elf</t>
  </si>
  <si>
    <t>Deathroller</t>
  </si>
  <si>
    <t>#Dolfar Longstride</t>
  </si>
  <si>
    <t>Pogoer</t>
  </si>
  <si>
    <t>#Morg'n'Thorg</t>
  </si>
  <si>
    <t>#Hack Enslash</t>
  </si>
  <si>
    <t>#Hemlock</t>
  </si>
  <si>
    <t>Zombie</t>
  </si>
  <si>
    <t>Norse Werewolf</t>
  </si>
  <si>
    <t>Rat Ogre</t>
  </si>
  <si>
    <t>Warpstone Troll</t>
  </si>
  <si>
    <t>Treeman</t>
  </si>
  <si>
    <t>#Hthark the Unstoppable</t>
  </si>
  <si>
    <t>Chaos Ogre</t>
  </si>
  <si>
    <t>#Eldril Sidewinder</t>
  </si>
  <si>
    <t>#Barik Farblast</t>
  </si>
  <si>
    <t>#Puggy Baconbreath</t>
  </si>
  <si>
    <t>#Griff Oberwald</t>
  </si>
  <si>
    <t>#Humerus Carpal</t>
  </si>
  <si>
    <t>#Lottabottol</t>
  </si>
  <si>
    <t>Yhetee</t>
  </si>
  <si>
    <t>#Fezglitch</t>
  </si>
  <si>
    <t>#J Earlice</t>
  </si>
  <si>
    <t>sure hands</t>
  </si>
  <si>
    <t>#Lewdgrip Whiparm</t>
  </si>
  <si>
    <t>#Horkon Heartripper</t>
  </si>
  <si>
    <t>#Boomer Eziasson</t>
  </si>
  <si>
    <t>#Hubris Rakarth</t>
  </si>
  <si>
    <t>#Willow Rosebark</t>
  </si>
  <si>
    <t>#Ithaca Benoin</t>
  </si>
  <si>
    <t>#Glart Smashrip Jr.</t>
  </si>
  <si>
    <t>guard</t>
  </si>
  <si>
    <t>#Roxanna Darknail</t>
  </si>
  <si>
    <t>#Lord Borak</t>
  </si>
  <si>
    <t>#Nobbla Blackwart</t>
  </si>
  <si>
    <t>#Flint Churnblade</t>
  </si>
  <si>
    <t>#Jordell Freshbreeze</t>
  </si>
  <si>
    <t>#Fungus the Loon</t>
  </si>
  <si>
    <t>#Zara the Slayer</t>
  </si>
  <si>
    <t>#Prince Moranion</t>
  </si>
  <si>
    <t>#Mighty Zug</t>
  </si>
  <si>
    <t>#Ramtut III</t>
  </si>
  <si>
    <t>#Quetzal Leap</t>
  </si>
  <si>
    <t>#Hakflem Skuttlespike</t>
  </si>
  <si>
    <t>#Wilhelm Chaney</t>
  </si>
  <si>
    <t>#Max Spleenripper</t>
  </si>
  <si>
    <t>#Rashnak Backstabber</t>
  </si>
  <si>
    <t>#Grim Ironjaw</t>
  </si>
  <si>
    <t>#Soaren Hightower</t>
  </si>
  <si>
    <t>#Setekh</t>
  </si>
  <si>
    <t>#Slibli</t>
  </si>
  <si>
    <t>#Icepelt Hammerblow</t>
  </si>
  <si>
    <t>#Scrappa Sorehead</t>
  </si>
  <si>
    <t>#Ripper</t>
  </si>
  <si>
    <t>#Headsplitter</t>
  </si>
  <si>
    <t>#Zzharg Madeye</t>
  </si>
  <si>
    <t>#Sinnedbad</t>
  </si>
  <si>
    <t>#Ugroth Bolgrot</t>
  </si>
  <si>
    <t>#Skitter Stab-Stab</t>
  </si>
  <si>
    <t>#Varag Ghoul-Chewer</t>
  </si>
  <si>
    <t>VALUE OF PLAYERS:</t>
  </si>
  <si>
    <t>SPP skill increases</t>
  </si>
  <si>
    <t>TROPHIES</t>
  </si>
  <si>
    <t>TEAM TABLE</t>
  </si>
  <si>
    <t>x</t>
  </si>
  <si>
    <t xml:space="preserve"> gp</t>
  </si>
  <si>
    <t>Rookie</t>
  </si>
  <si>
    <t>0-5</t>
  </si>
  <si>
    <t>TEAM MOTTO</t>
  </si>
  <si>
    <t>RE-ROLLS</t>
  </si>
  <si>
    <t>Experienced</t>
  </si>
  <si>
    <t>6-15</t>
  </si>
  <si>
    <t>Spike Trophy</t>
  </si>
  <si>
    <t>TEAM NAME</t>
  </si>
  <si>
    <t>Parking Prohibited Signs</t>
  </si>
  <si>
    <t>FAN FACTOR</t>
  </si>
  <si>
    <t>Veteran</t>
  </si>
  <si>
    <t>16-30</t>
  </si>
  <si>
    <t>Spike Trophy, Dungeon Bowl</t>
  </si>
  <si>
    <t>RACE</t>
  </si>
  <si>
    <t>&lt;------ SELECT A TEAM</t>
  </si>
  <si>
    <t>ASS. COACHES</t>
  </si>
  <si>
    <t>Emerging Star</t>
  </si>
  <si>
    <t>31-50</t>
  </si>
  <si>
    <t>Spike Trophy, Dungeon Bowl, Chaos Cup</t>
  </si>
  <si>
    <t>HEAD COACH</t>
  </si>
  <si>
    <t>gninocker</t>
  </si>
  <si>
    <t>CHEERLEADERS</t>
  </si>
  <si>
    <t>Star</t>
  </si>
  <si>
    <t>51-75</t>
  </si>
  <si>
    <t>Spike Trophy, Dungeon Bowl, Chaos Cup, Blood Bowl</t>
  </si>
  <si>
    <t>TREASURY</t>
  </si>
  <si>
    <t xml:space="preserve"> 000  gp</t>
  </si>
  <si>
    <t>APOTHECARY</t>
  </si>
  <si>
    <t>Super Star</t>
  </si>
  <si>
    <t>76-175</t>
  </si>
  <si>
    <t>Spike Trophy, Dungeon Bowl, Blood Bowl</t>
  </si>
  <si>
    <t>PETTY CASH</t>
  </si>
  <si>
    <t>VALUE OF EXTRAS:</t>
  </si>
  <si>
    <t>Legend</t>
  </si>
  <si>
    <t>176+</t>
  </si>
  <si>
    <t>Spike Trophy, Chaos Cup</t>
  </si>
  <si>
    <t>v6.0</t>
  </si>
  <si>
    <t>Originally developed for www.arosbb.dk.  Edited for CRP by Richard Andrew (Virral) www.ausbowl.com</t>
  </si>
  <si>
    <t>TOTAL VALUE OF TEAM</t>
  </si>
  <si>
    <t>Spike Trophy, Chaos Cup, Blood Bowl</t>
  </si>
  <si>
    <t>Spike Trophy, Blood Bowl</t>
  </si>
  <si>
    <t>Dungeon Bowl</t>
  </si>
  <si>
    <t>Dungeon Bowl, Chaos Cup</t>
  </si>
  <si>
    <t>Dungeon Bowl, Chaos Cup, Blood Bowl</t>
  </si>
  <si>
    <t>Dungeon Bowl, Blood Bowl</t>
  </si>
  <si>
    <t>Chaos Cup</t>
  </si>
  <si>
    <t>Chaos Cup, Blood Bowl</t>
  </si>
  <si>
    <t>Blood Bowl</t>
  </si>
  <si>
    <t>PLAYER TABLE</t>
  </si>
  <si>
    <t>Cost</t>
  </si>
  <si>
    <t>Loner, Hail Mary Pass, Pass, Secret Weapon, Strong Arm, Sure Hands, Thick Skull</t>
  </si>
  <si>
    <t>Loner, Bone-head, Break Tackle, Dodge, Mighty Blow, Thick Skull, Throw Team-mate</t>
  </si>
  <si>
    <t>Loner, Accurate, Bombadier, Dodge, Right Stuff, Secret Weapon, Stunty</t>
  </si>
  <si>
    <t>Loner, Accurate, Block, Bombadier, Secret Weapon, Thick Skull</t>
  </si>
  <si>
    <t>Loner, Bone-head, Mighty Blow, Nerves of Steel, Strong Arm, Thick Skull, Throw T-M</t>
  </si>
  <si>
    <t>Loner, Regeneration, Block, Hypnotic Gaze, Side Step</t>
  </si>
  <si>
    <t>Loner, Dauntless, Regeneration, Thick Skull</t>
  </si>
  <si>
    <t>Loner, Block, Mighty Blow, Stand Firm, Strong Arm, Thick Skull, Throw Team-mate</t>
  </si>
  <si>
    <t>Loner, Diving Catch, Hail Mary Pass, Kick, Kick-off Return, Pass Block</t>
  </si>
  <si>
    <t>Loner, Catch, Dodge, Hypnotic Gaze, Nerves of Steel, Pass Block</t>
  </si>
  <si>
    <t>Loner, Ball &amp; Chain, Disturbing Presence, Foul Appearance, No Hands, Secret Weapon</t>
  </si>
  <si>
    <t>Loner, Block, Chainsaw, Secret Weapon, Thick Skull</t>
  </si>
  <si>
    <t>Loner, Ball &amp; Chain, Mighty Blow, No Hands, Secret Weapon, Stunty</t>
  </si>
  <si>
    <t>Loner, Block, Claw, Juggernaut</t>
  </si>
  <si>
    <t>Loner, Frenzy, Horns, Mighty Blow, Thick Skull</t>
  </si>
  <si>
    <t>Loner, Block, Dodge, Fend, Sprint, Sure Feet</t>
  </si>
  <si>
    <t>Loner, Block, Dauntless, Frenzy, Multiple Block, Thick Skull</t>
  </si>
  <si>
    <t>Loner, Dodge, Right Stuff, Stunty</t>
  </si>
  <si>
    <t>Loner, Chainsaw, Regeneration, Secret Weapon, Side Step</t>
  </si>
  <si>
    <t>Loner, Dodge, Extra Arms, Prehensile Tail, Two Heads</t>
  </si>
  <si>
    <t>Loner, Frenzy, Mighty Blow, Prehensile Tail</t>
  </si>
  <si>
    <t>Loner, Chainsaw, Secret Weapon, Stand Firm</t>
  </si>
  <si>
    <t>Loner, Block, Dodge, Side Step, Jump Up, Stab, Stunty</t>
  </si>
  <si>
    <t>Loner, Dodge, Leap, Multiple Block, Shadowing, Stab</t>
  </si>
  <si>
    <t>Loner, Block, Break Tackle, Juggernaut, Sprint, Sure Feet, Thick Skull</t>
  </si>
  <si>
    <t>Loner, Block, Dirty Player, Jump Up, Mighty Blow, Strip Ball</t>
  </si>
  <si>
    <t>Loner, Catch, Dodge, Regeneration, Nerves of Steel</t>
  </si>
  <si>
    <t>Loner, Claws, Disturbing Presence, Frenzy, Regeneration</t>
  </si>
  <si>
    <t>Loner, Accurate, Dump Off, Nerves of Steel, Pass, Regeneration, Sure Hands</t>
  </si>
  <si>
    <t>Loner, Catch, Diving Catch, Dodge, Sprint</t>
  </si>
  <si>
    <t>Loner, Block, Diving Catch, Dodge, Leap, Side Step</t>
  </si>
  <si>
    <t>Loner, Pass, Strong Arm, Sure Hands, Tentacles</t>
  </si>
  <si>
    <t>Loner, Block, Dirty Player, Mighty Blow</t>
  </si>
  <si>
    <t>Loner, Catch, Diving Tackle, Jump Up, Leap, Pass Block, Shadowing, Very Long Legs</t>
  </si>
  <si>
    <t>Loner, Chainsaw, Secret Weapon</t>
  </si>
  <si>
    <t>Loner, Block, Mighty Blow</t>
  </si>
  <si>
    <t>Loner, Block, Mighty Blow, Thick Skull, Throw Team-mate</t>
  </si>
  <si>
    <t>Loner, Block, Dodge, Chainsaw, Secret Weapon, Stunty</t>
  </si>
  <si>
    <t>Loner, Block, Dauntless, Tackle, Wrestle</t>
  </si>
  <si>
    <t>Loner, Block, Dodge, Nerves of Steel, Right Stuff, Stunty</t>
  </si>
  <si>
    <t>Loner, Catch, Diving Catch, Fend, Kick-off Return, Leap, Nerves of Steel, V Long Legs</t>
  </si>
  <si>
    <t>Loner, Break Tackle, Mighty Blow, Regeneration, Wrestle</t>
  </si>
  <si>
    <t>Loner, Dodge, Side Step, Sneaky Git, Stab</t>
  </si>
  <si>
    <t>Loner, Grab, Mighty Blow, Regeneration, Throw Team-mate</t>
  </si>
  <si>
    <t>Loner, Dodge, Frenzy, Jump Up, Juggernaut, Leap</t>
  </si>
  <si>
    <t>Loner, Dirty Player, Dodge, Leap, Right Stuff, Sprint, Stunty, Sure Feet, V Long Legs</t>
  </si>
  <si>
    <t>Loner, Block, Break Tackle, Juggernaut, Regeneration, Strip Ball</t>
  </si>
  <si>
    <t>Loner, Dodge, Prehensile Tail, Shadowing, Stab</t>
  </si>
  <si>
    <t>Loner, Block, Jump Up, Pass Block, Regen, Secret Weapon, Side Step, Stab</t>
  </si>
  <si>
    <t>Loner, Block, Grab, Guard, Stand Firm</t>
  </si>
  <si>
    <t>Loner, Fend, Kick-off Return, Pass, Safe Throw, Sure Hands, Strong Arm</t>
  </si>
  <si>
    <t>Loner, Block, Jump Up, Mighty Blow, Thick Skull</t>
  </si>
  <si>
    <t>Loner, Catch, Claws, Frenzy, Regeneration, Wrestle</t>
  </si>
  <si>
    <t>Loner, Dauntless, Side Step, Thick Skull</t>
  </si>
  <si>
    <t>Loner, Block, Dauntless, Dodge, Jump Up, Stab, Stakes</t>
  </si>
  <si>
    <t>Loner, H-M Pass, Pass, S Weapon, Strong Arm, Sure Hands, Tackle, Thick Skull</t>
  </si>
  <si>
    <t>Dodge, Block</t>
  </si>
  <si>
    <t>Dodge, Catch</t>
  </si>
  <si>
    <t>Dodge</t>
  </si>
  <si>
    <t>Dodge, Pass</t>
  </si>
  <si>
    <t>Shadowing, Stab</t>
  </si>
  <si>
    <t>Loner, Dist Pres, Foul Appearance, MB, Nurgle's Rot, Really Stupid, Regen, Tentacles</t>
  </si>
  <si>
    <t>Horns</t>
  </si>
  <si>
    <t>Black Orc Blocker</t>
  </si>
  <si>
    <t>Block, Regeneration</t>
  </si>
  <si>
    <t>Bombadier, Dodge, Secret Weapon, Stunty</t>
  </si>
  <si>
    <t>Sprint, Sure Feet, Thick Skull</t>
  </si>
  <si>
    <t>Block, Tackle, Thick Skull</t>
  </si>
  <si>
    <t>Block</t>
  </si>
  <si>
    <t>Dump-Off</t>
  </si>
  <si>
    <t>Loner, Break Tackle, DP, Juggernaut, MB, No Hands, Secret Weapon, Stand Firm</t>
  </si>
  <si>
    <t>Block, Thick Skull</t>
  </si>
  <si>
    <t>Sure Hands, Thick Skull</t>
  </si>
  <si>
    <t>Block, Side Step</t>
  </si>
  <si>
    <t>Catch, Nerves of Steel</t>
  </si>
  <si>
    <t>Pass</t>
  </si>
  <si>
    <t>Ball &amp; Chain, No Hands, Secret Weapon, Stunty</t>
  </si>
  <si>
    <t>Regeneration, Stand Firm, Thick Skull</t>
  </si>
  <si>
    <t>Right Stuff, Dodge, Stunty,</t>
  </si>
  <si>
    <t>Right Stuff,  Dodge,  Stunty,</t>
  </si>
  <si>
    <t>Mighty Blow, Stand Firm, Strong Arm, Take Root, Thick Skull, Throw Team-mate</t>
  </si>
  <si>
    <t>Catch</t>
  </si>
  <si>
    <t>Pass, Safe Throw</t>
  </si>
  <si>
    <t>Catch,  Dodge</t>
  </si>
  <si>
    <t>Sure Hands, Pass</t>
  </si>
  <si>
    <t>Decay, Regeneration</t>
  </si>
  <si>
    <t>Khemri Skeleton</t>
  </si>
  <si>
    <t>Regeneration, Thick Skull</t>
  </si>
  <si>
    <t>Loner, Bone-head, Mighty Blow, Prehensile Tail, Thick Skull</t>
  </si>
  <si>
    <t>Chainsaw, Secret Weapon, Stunty</t>
  </si>
  <si>
    <t>Loner, Frenzy, Horns, Mighty Blow, Thick Skull, Wild Animal</t>
  </si>
  <si>
    <t>Mighty Blow, Regeneration</t>
  </si>
  <si>
    <t>Block,  Frenzy,  Jump Up</t>
  </si>
  <si>
    <t>Block, Dauntless</t>
  </si>
  <si>
    <t>Block,  Pass</t>
  </si>
  <si>
    <t>Disturbing Presence, Foul Appearance, Nurgle's Rot, Regeneration</t>
  </si>
  <si>
    <t>Loner, Bone-head, Mighty Blow, Thick Skull, Throw Team-Mate</t>
  </si>
  <si>
    <t>Bone-head, Mighty Blow, Thick Skull, Throw Team-Mate</t>
  </si>
  <si>
    <t>Pass,  Sure Hands</t>
  </si>
  <si>
    <t>Horns, Nurgle's Rot, Regeneration</t>
  </si>
  <si>
    <t>Dodge, Leap, Stunty, Very Long Legs</t>
  </si>
  <si>
    <t>Loner, Frenzy, Mighty Blow, Prehensile Tail, Wild Animal</t>
  </si>
  <si>
    <t>Decay, Nurgle's Rot</t>
  </si>
  <si>
    <t>Dodge, Stunty</t>
  </si>
  <si>
    <t>Dodge, Right Stuff, Side Step, Stunty, Titchy</t>
  </si>
  <si>
    <t>Loner, Claws, Disturbing Presence, Frenzy, Wild Animal</t>
  </si>
  <si>
    <t>Pass, Regeneration, Sure Hands</t>
  </si>
  <si>
    <t>Loner, Mighty Blow, Stand Firm, Strong Arm, Take Root, Thick Skull, Throw Team-mate</t>
  </si>
  <si>
    <t>Loner, Always Hungry, Mighty Blow, Really Stupid, Regeneration, Throw Team-mate</t>
  </si>
  <si>
    <t>Block, Dauntless, Frenzy, Thick Skull</t>
  </si>
  <si>
    <t>Frenzy</t>
  </si>
  <si>
    <t>Blood Lust, Hypnotic Gaze, Regeneration</t>
  </si>
  <si>
    <t>Animosity, Dodge, Right Stuff, Stunty</t>
  </si>
  <si>
    <t>Animosity</t>
  </si>
  <si>
    <t>Leap, Very Long Legs</t>
  </si>
  <si>
    <t>Diving Catch, Leap, Very Long Legs</t>
  </si>
  <si>
    <t>Diving Tackle, Jump Up, Leap, Very Long Legs</t>
  </si>
  <si>
    <t>Block,  Dodge,  Leap</t>
  </si>
  <si>
    <t>Claws, Frenzy, Regeneration</t>
  </si>
  <si>
    <t>Dodge, Right Stuff, Stunty</t>
  </si>
  <si>
    <t>Animosity, Pass, Sure Hands</t>
  </si>
  <si>
    <t>Animosity, Block</t>
  </si>
  <si>
    <t>Dodge,  Frenzy,  Jump Up</t>
  </si>
  <si>
    <t>Catch,  Dodge, Sprint</t>
  </si>
  <si>
    <t>Regeneration</t>
  </si>
  <si>
    <t>won</t>
  </si>
  <si>
    <t>tied</t>
  </si>
  <si>
    <t>lost</t>
  </si>
  <si>
    <t>TDs</t>
  </si>
  <si>
    <t>Cas</t>
  </si>
  <si>
    <t>BH</t>
  </si>
  <si>
    <t>SI</t>
  </si>
  <si>
    <t>Avg.</t>
  </si>
  <si>
    <t>gate</t>
  </si>
  <si>
    <t>fans</t>
  </si>
  <si>
    <t>$$</t>
  </si>
  <si>
    <t>Career results for</t>
  </si>
  <si>
    <t>Statistics</t>
  </si>
  <si>
    <t>-</t>
  </si>
  <si>
    <t>000</t>
  </si>
  <si>
    <t>Result</t>
  </si>
  <si>
    <t>Opponent</t>
  </si>
  <si>
    <t>Gate</t>
  </si>
  <si>
    <t>Fans</t>
  </si>
  <si>
    <t>Winnings</t>
  </si>
  <si>
    <t>Notes</t>
  </si>
  <si>
    <t>kgp</t>
  </si>
  <si>
    <t>latest update: 15 February 2007</t>
  </si>
  <si>
    <t>The Roster</t>
  </si>
  <si>
    <t>As a general note White Cells are drop down fields, Blue cells are for user entry, Grey cells populate or calculate depending on selections or entries of white and blue.  Users will be able to change the colour of the white and blue fields but should note that they may cause confusion with these instructions.</t>
  </si>
  <si>
    <t>The team name, the players' names, the head coach demand no further explanation.  The icon in the bottom left corner can be replaced with the team emblem, Commissioners should also update the Header to change the name of the League before sending the blank rosters out to coaches.</t>
  </si>
  <si>
    <t>Start out by choosing the team race from the drop down menu.</t>
  </si>
  <si>
    <t>After that you can insert players to the team - the drop down menus under player type shows you a list of what players the chosen race can hire. The roster cannot prevent you exceeding position limitations but will display a message above the team motto if you do.  To remove a position select the blank value at the top of the drop down or press &lt;space&gt; after selecting the cell.</t>
  </si>
  <si>
    <t>When choosing a player for your team, all the information for that specific player type will automatically follow - the MA, AG, ST and AV characteristics, the skills and traits and the price are information that will be entered automatically. Star players are eligible for their full price.  Some Skills have been abbreviated to ensure they fit within the cell size e.g. Mighty Blow is displayed as MB, Throw Team Mate as Throw TM, Regenerate as Regen etc.</t>
  </si>
  <si>
    <t>In the Re-rolls, Fan Factor, Assistant Coaches, Cheerleaders and Apothecary cells you should enter a numeric value - and yes, you can only have one apothecary, but a numeric value is required so simply enter a "1".  The Re-Roll price will alter according to the chosen race and if an apothecary can not be taken for that team the label and cost will not appear so if any value is entered it will not count towards team cost.</t>
  </si>
  <si>
    <t>Whenever you change a player's achieved performances (number of TDs, casualties and such), the SPP will be recalculated. The slightly darker column named kills is not used in the calculation - that cell is for the fun of keeping track of how many of the inflicted casualties were fatalities.  The small column just right of the Upgrades will show the number of upgrades a player is entitled to according to his amount of SPP.</t>
  </si>
  <si>
    <t>The blue column labelled Upgrades allows you to enter new skills that the player has gained.  If a skill is selected from a set that the player does not normally have access to (i.e. by rolling a double) prefix the name with an * e.g. an Ogre taking dodge and Multiple Block would have "*Dodge, Multiple Block".  New skills increase player cost by 20k (or 30k if obtained through a double).  If a stat increased is rolled you should type the change e.g. "MA +1" to prevent confusion of the number of skills.</t>
  </si>
  <si>
    <t xml:space="preserve">The darker blue column labelled M is for "miss next match" - write an "M" or whatever you like. Players missing a match do not contribute to the team value for that match. The column "N" is for the number of niggling injuries and is a numeric field as the number of niggling injuries now adds to the Injury roll.  </t>
  </si>
  <si>
    <t>Just after the M and N columns is a light blue column with a G heading.  This is for recording the number of games that the player has participated in (whether you record the game if they never leave the reserves is up to you).  The column is not used for anything but can provide interesting statistics over time.</t>
  </si>
  <si>
    <t>The 2 sets of four narrow columns at the far right labelled MA, AG, ST and AV are for stat increase/decreases, the columns are coloured to match the upgrades and injuries columns.  If a player gains in strength, enter +1 in the first ST cell the same colour as the upgrades column, and the player's stat characteristic will be updated. For decreases due to injury enter a number in the second set of columns the same colour as the M and N columns. The system will not allow you to enter adjustments to increase stats above 10 or reduce to below 1 and if this occurs an error message will appear below the players skills listing.  Whenever a stat is increased the value of the player will change automatically based on values from LRB5.</t>
  </si>
  <si>
    <t>The team value is calculated automatically on basis of the team value and petty cash.</t>
  </si>
  <si>
    <t>When entering values into treasury or petty cash, only write the thousands (the three "0"s are already present in the next cell)</t>
  </si>
  <si>
    <t>The white Trophies field allows you to select from a drop down of the major trophies currently held by the team, the list contains the combinations of the 4 standard Majors.  The Trophies field below Re-Rolls will populate depending the value chose from the drop down and will increase the Team Value by the relevant amount depending on the cost of the Team Re-Rolls.</t>
  </si>
  <si>
    <t>The Fan Favourite skill gained with the Spike Trophy should be typed in the Upgrades field as Fan Favourite, the value of the player will then increase by 30k.</t>
  </si>
  <si>
    <t>The History</t>
  </si>
  <si>
    <t>On this sheet the Blue cells are for entering data, the White cells are automatically calculated.</t>
  </si>
  <si>
    <t>The scores of TD, BH, SI and kills will assume that the first number is your score and the second is your opponent's. So entering 2-1 under TD means that you won while a 1-2 means you lost.</t>
  </si>
  <si>
    <t>When a TD result is entered the system will know the outcome of the match, and the statistics will be updated.</t>
  </si>
  <si>
    <t>Note that the Game History sheet contains 200 rows so will print out 6 pages unless otherwise specified.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</si>
</sst>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9">
    <font>
      <sz val="12"/>
      <name val="Times New Roman"/>
    </font>
    <font>
      <sz val="12"/>
      <name val="Times New Roman"/>
    </font>
    <font>
      <sz val="12"/>
      <color indexed="9"/>
      <name val="Times New Roman"/>
      <family val="1"/>
    </font>
    <font>
      <sz val="12"/>
      <name val="Times New Roman"/>
      <family val="1"/>
    </font>
    <font>
      <sz val="12"/>
      <color indexed="10"/>
      <name val="Times New Roman"/>
      <family val="1"/>
    </font>
    <font>
      <sz val="8"/>
      <color indexed="10"/>
      <name val="Times New Roman"/>
      <family val="1"/>
    </font>
    <font>
      <sz val="7"/>
      <color indexed="10"/>
      <name val="Times New Roman"/>
      <family val="1"/>
    </font>
    <font>
      <sz val="7"/>
      <name val="Times New Roman"/>
      <family val="1"/>
    </font>
    <font>
      <sz val="7"/>
      <color indexed="9"/>
      <name val="Times New Roman"/>
      <family val="1"/>
    </font>
    <font>
      <sz val="9"/>
      <color indexed="10"/>
      <name val="Times New Roman"/>
      <family val="1"/>
    </font>
    <font>
      <sz val="12"/>
      <color indexed="8"/>
      <name val="Times New Roman"/>
      <family val="1"/>
    </font>
    <font>
      <sz val="8"/>
      <name val="Times New Roman"/>
      <family val="1"/>
    </font>
    <font>
      <sz val="8"/>
      <name val="Arial"/>
      <family val="2"/>
    </font>
    <font>
      <b/>
      <sz val="8"/>
      <name val="Arial"/>
      <family val="2"/>
    </font>
    <font>
      <sz val="7"/>
      <name val="Arial"/>
      <family val="2"/>
    </font>
    <font>
      <b/>
      <sz val="7"/>
      <color indexed="16"/>
      <name val="Arial"/>
      <family val="2"/>
    </font>
    <font>
      <sz val="6"/>
      <name val="Arial"/>
      <family val="2"/>
    </font>
    <font>
      <sz val="6.5"/>
      <name val="Arial"/>
      <family val="2"/>
    </font>
    <font>
      <sz val="8"/>
      <color indexed="63"/>
      <name val="Arial"/>
      <family val="2"/>
    </font>
    <font>
      <sz val="7"/>
      <color indexed="63"/>
      <name val="Arial"/>
      <family val="2"/>
    </font>
    <font>
      <sz val="6"/>
      <color indexed="63"/>
      <name val="Arial"/>
      <family val="2"/>
    </font>
    <font>
      <b/>
      <sz val="10"/>
      <name val="Arial"/>
      <family val="2"/>
    </font>
    <font>
      <sz val="7"/>
      <color indexed="23"/>
      <name val="Arial"/>
      <family val="2"/>
    </font>
    <font>
      <b/>
      <sz val="12"/>
      <name val="Times New Roman"/>
      <family val="1"/>
    </font>
    <font>
      <sz val="7"/>
      <color indexed="9"/>
      <name val="Arial"/>
      <family val="2"/>
    </font>
    <font>
      <b/>
      <sz val="12"/>
      <name val="Arial"/>
      <family val="2"/>
    </font>
    <font>
      <sz val="1"/>
      <name val="Arial"/>
      <family val="2"/>
    </font>
    <font>
      <sz val="10"/>
      <name val="Arial"/>
      <family val="2"/>
    </font>
    <font>
      <sz val="10"/>
      <name val="Times New Roman"/>
      <family val="1"/>
    </font>
    <font>
      <sz val="9"/>
      <color indexed="47"/>
      <name val="Arial"/>
      <family val="2"/>
    </font>
    <font>
      <sz val="9"/>
      <color indexed="19"/>
      <name val="Arial"/>
      <family val="2"/>
    </font>
    <font>
      <sz val="9"/>
      <color indexed="60"/>
      <name val="Arial"/>
      <family val="2"/>
    </font>
    <font>
      <sz val="9"/>
      <name val="Arial"/>
      <family val="2"/>
    </font>
    <font>
      <sz val="9"/>
      <color indexed="9"/>
      <name val="Arial"/>
      <family val="2"/>
    </font>
    <font>
      <sz val="11"/>
      <name val="Arial"/>
      <family val="2"/>
    </font>
    <font>
      <b/>
      <sz val="8"/>
      <color indexed="10"/>
      <name val="Arial"/>
      <family val="2"/>
    </font>
    <font>
      <sz val="12"/>
      <color indexed="10"/>
      <name val="Times New Roman"/>
      <family val="1"/>
    </font>
    <font>
      <sz val="8"/>
      <color indexed="55"/>
      <name val="Arial"/>
      <family val="2"/>
    </font>
    <font>
      <b/>
      <sz val="10"/>
      <color indexed="55"/>
      <name val="Arial"/>
      <family val="2"/>
    </font>
    <font>
      <sz val="9"/>
      <color indexed="10"/>
      <name val="Arial"/>
      <family val="2"/>
    </font>
    <font>
      <sz val="10"/>
      <color indexed="10"/>
      <name val="Arial"/>
      <family val="2"/>
    </font>
    <font>
      <b/>
      <sz val="9"/>
      <name val="Arial"/>
      <family val="2"/>
    </font>
    <font>
      <sz val="8"/>
      <color indexed="8"/>
      <name val="Arial"/>
      <family val="2"/>
    </font>
    <font>
      <sz val="11"/>
      <name val="Times New Roman"/>
      <family val="1"/>
    </font>
    <font>
      <sz val="12"/>
      <name val="Arial"/>
      <family val="2"/>
    </font>
    <font>
      <sz val="20"/>
      <name val="Algerian"/>
      <family val="5"/>
    </font>
    <font>
      <sz val="12"/>
      <color indexed="55"/>
      <name val="Times New Roman"/>
      <family val="1"/>
    </font>
    <font>
      <b/>
      <sz val="12"/>
      <color indexed="10"/>
      <name val="Times New Roman"/>
      <family val="1"/>
    </font>
    <font>
      <b/>
      <sz val="9"/>
      <color indexed="10"/>
      <name val="Times New Roman"/>
      <family val="1"/>
    </font>
  </fonts>
  <fills count="10">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6"/>
        <bgColor indexed="64"/>
      </patternFill>
    </fill>
    <fill>
      <patternFill patternType="solid">
        <fgColor indexed="41"/>
        <bgColor indexed="64"/>
      </patternFill>
    </fill>
    <fill>
      <patternFill patternType="solid">
        <fgColor indexed="44"/>
        <bgColor indexed="64"/>
      </patternFill>
    </fill>
    <fill>
      <patternFill patternType="solid">
        <fgColor indexed="15"/>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Border="1"/>
    <xf numFmtId="0" fontId="2" fillId="0" borderId="0" xfId="0" applyFont="1"/>
    <xf numFmtId="0" fontId="4" fillId="0" borderId="0" xfId="0" applyFont="1"/>
    <xf numFmtId="0" fontId="4" fillId="0" borderId="0" xfId="0" quotePrefix="1" applyFont="1"/>
    <xf numFmtId="0" fontId="3" fillId="0" borderId="0" xfId="0" applyFont="1"/>
    <xf numFmtId="0" fontId="6" fillId="0" borderId="0" xfId="0" applyFont="1"/>
    <xf numFmtId="0" fontId="7" fillId="0" borderId="0" xfId="0" applyFont="1"/>
    <xf numFmtId="0" fontId="6" fillId="0" borderId="0" xfId="0" applyFont="1" applyAlignment="1">
      <alignment horizontal="left"/>
    </xf>
    <xf numFmtId="0" fontId="6" fillId="0" borderId="0" xfId="0" applyFont="1" applyAlignment="1">
      <alignment horizontal="right"/>
    </xf>
    <xf numFmtId="0" fontId="6" fillId="0" borderId="0" xfId="0" quotePrefix="1" applyFont="1"/>
    <xf numFmtId="0" fontId="8" fillId="0" borderId="0" xfId="0" applyFont="1" applyAlignment="1">
      <alignment horizontal="left"/>
    </xf>
    <xf numFmtId="0" fontId="8" fillId="0" borderId="0" xfId="0" applyFont="1"/>
    <xf numFmtId="0" fontId="5" fillId="0" borderId="0" xfId="0" applyFont="1" applyAlignment="1">
      <alignment horizontal="right"/>
    </xf>
    <xf numFmtId="0" fontId="5" fillId="0" borderId="0" xfId="0" applyFont="1"/>
    <xf numFmtId="0" fontId="9" fillId="0" borderId="0" xfId="0" applyFont="1"/>
    <xf numFmtId="0" fontId="4" fillId="0" borderId="0" xfId="0" applyFont="1" applyAlignment="1">
      <alignment horizontal="left"/>
    </xf>
    <xf numFmtId="1" fontId="4" fillId="0" borderId="0" xfId="0" applyNumberFormat="1" applyFont="1" applyAlignment="1">
      <alignment horizontal="left"/>
    </xf>
    <xf numFmtId="0" fontId="0" fillId="0" borderId="0" xfId="0" applyAlignment="1">
      <alignment horizontal="center"/>
    </xf>
    <xf numFmtId="0" fontId="12" fillId="2" borderId="1"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shrinkToFit="1"/>
      <protection hidden="1"/>
    </xf>
    <xf numFmtId="0" fontId="12" fillId="2" borderId="4" xfId="0" applyFont="1" applyFill="1" applyBorder="1" applyAlignment="1" applyProtection="1">
      <alignment horizontal="center" vertical="center"/>
      <protection hidden="1"/>
    </xf>
    <xf numFmtId="0" fontId="12" fillId="2" borderId="5" xfId="0" applyFont="1" applyFill="1" applyBorder="1" applyAlignment="1" applyProtection="1">
      <alignment horizontal="center" vertical="center"/>
      <protection hidden="1"/>
    </xf>
    <xf numFmtId="0" fontId="12" fillId="2" borderId="6" xfId="0" applyFont="1" applyFill="1" applyBorder="1" applyAlignment="1" applyProtection="1">
      <alignment horizontal="center" vertical="center"/>
      <protection hidden="1"/>
    </xf>
    <xf numFmtId="0" fontId="12" fillId="2" borderId="7" xfId="0" applyFont="1" applyFill="1" applyBorder="1" applyAlignment="1" applyProtection="1">
      <alignment horizontal="center" vertical="center"/>
      <protection hidden="1"/>
    </xf>
    <xf numFmtId="0" fontId="12" fillId="3" borderId="1" xfId="0" applyFont="1" applyFill="1" applyBorder="1" applyAlignment="1" applyProtection="1">
      <alignment horizontal="center" vertical="center"/>
      <protection hidden="1"/>
    </xf>
    <xf numFmtId="0" fontId="13" fillId="3" borderId="4" xfId="0" applyFont="1" applyFill="1" applyBorder="1" applyAlignment="1" applyProtection="1">
      <alignment horizontal="center" vertical="center"/>
      <protection hidden="1"/>
    </xf>
    <xf numFmtId="0" fontId="14" fillId="4" borderId="4" xfId="0" applyFont="1" applyFill="1" applyBorder="1" applyAlignment="1" applyProtection="1">
      <alignment horizontal="center" vertical="center" wrapText="1" shrinkToFit="1"/>
      <protection hidden="1"/>
    </xf>
    <xf numFmtId="0" fontId="12" fillId="3" borderId="8" xfId="0" applyFont="1" applyFill="1" applyBorder="1" applyAlignment="1" applyProtection="1">
      <alignment horizontal="center" vertical="center"/>
      <protection hidden="1"/>
    </xf>
    <xf numFmtId="0" fontId="16" fillId="2" borderId="2" xfId="0" applyNumberFormat="1" applyFont="1" applyFill="1" applyBorder="1" applyAlignment="1" applyProtection="1">
      <alignment horizontal="center" vertical="center"/>
      <protection hidden="1"/>
    </xf>
    <xf numFmtId="0" fontId="16" fillId="2" borderId="5" xfId="0" applyNumberFormat="1" applyFont="1" applyFill="1" applyBorder="1" applyAlignment="1" applyProtection="1">
      <alignment horizontal="center" vertical="center"/>
      <protection hidden="1"/>
    </xf>
    <xf numFmtId="0" fontId="16" fillId="2" borderId="7" xfId="0" applyNumberFormat="1" applyFont="1" applyFill="1" applyBorder="1" applyAlignment="1" applyProtection="1">
      <alignment horizontal="center" vertical="center"/>
      <protection hidden="1"/>
    </xf>
    <xf numFmtId="0" fontId="17" fillId="2" borderId="2" xfId="0" applyFont="1" applyFill="1" applyBorder="1" applyAlignment="1" applyProtection="1">
      <alignment horizontal="center" vertical="center"/>
      <protection hidden="1"/>
    </xf>
    <xf numFmtId="0" fontId="17" fillId="2" borderId="5" xfId="0" applyFont="1" applyFill="1" applyBorder="1" applyAlignment="1" applyProtection="1">
      <alignment horizontal="center" vertical="center"/>
      <protection hidden="1"/>
    </xf>
    <xf numFmtId="0" fontId="17" fillId="2" borderId="3" xfId="0" applyFont="1" applyFill="1" applyBorder="1" applyAlignment="1" applyProtection="1">
      <alignment horizontal="center" vertical="center"/>
      <protection hidden="1"/>
    </xf>
    <xf numFmtId="0" fontId="12" fillId="2" borderId="1" xfId="0" applyFont="1" applyFill="1" applyBorder="1" applyAlignment="1" applyProtection="1">
      <alignment horizontal="center" vertical="center"/>
    </xf>
    <xf numFmtId="0" fontId="12" fillId="3" borderId="1" xfId="0" applyNumberFormat="1" applyFont="1" applyFill="1" applyBorder="1" applyAlignment="1" applyProtection="1">
      <alignment horizontal="center" vertical="center" shrinkToFit="1"/>
      <protection hidden="1"/>
    </xf>
    <xf numFmtId="0" fontId="18" fillId="5" borderId="2" xfId="0" applyFont="1" applyFill="1" applyBorder="1" applyAlignment="1" applyProtection="1">
      <alignment vertical="center"/>
      <protection hidden="1"/>
    </xf>
    <xf numFmtId="0" fontId="19" fillId="5" borderId="2" xfId="0" applyFont="1" applyFill="1" applyBorder="1" applyAlignment="1" applyProtection="1">
      <alignment horizontal="left" vertical="center"/>
      <protection hidden="1"/>
    </xf>
    <xf numFmtId="0" fontId="20" fillId="5" borderId="2" xfId="0" applyFont="1" applyFill="1" applyBorder="1" applyAlignment="1" applyProtection="1">
      <alignment horizontal="center" vertical="center"/>
      <protection hidden="1"/>
    </xf>
    <xf numFmtId="0" fontId="19" fillId="5" borderId="2" xfId="0" applyFont="1" applyFill="1" applyBorder="1" applyAlignment="1" applyProtection="1">
      <alignment horizontal="right" vertical="center"/>
      <protection hidden="1"/>
    </xf>
    <xf numFmtId="3" fontId="18" fillId="5" borderId="7" xfId="0" applyNumberFormat="1" applyFont="1" applyFill="1" applyBorder="1" applyAlignment="1" applyProtection="1">
      <alignment horizontal="right" vertical="center" shrinkToFit="1"/>
      <protection hidden="1"/>
    </xf>
    <xf numFmtId="0" fontId="12" fillId="5" borderId="9" xfId="0" applyFont="1" applyFill="1" applyBorder="1" applyAlignment="1" applyProtection="1">
      <alignment vertical="center"/>
      <protection hidden="1"/>
    </xf>
    <xf numFmtId="0" fontId="12" fillId="5" borderId="10" xfId="0" applyFont="1" applyFill="1" applyBorder="1" applyAlignment="1" applyProtection="1">
      <alignment horizontal="right" vertical="center"/>
      <protection hidden="1"/>
    </xf>
    <xf numFmtId="3" fontId="14" fillId="5" borderId="11" xfId="0" applyNumberFormat="1" applyFont="1" applyFill="1" applyBorder="1" applyAlignment="1" applyProtection="1">
      <alignment vertical="center"/>
      <protection hidden="1"/>
    </xf>
    <xf numFmtId="0" fontId="12" fillId="5" borderId="12" xfId="0" applyFont="1" applyFill="1" applyBorder="1" applyAlignment="1" applyProtection="1">
      <alignment horizontal="right" vertical="center"/>
      <protection hidden="1"/>
    </xf>
    <xf numFmtId="0" fontId="14" fillId="5" borderId="12" xfId="0" applyFont="1" applyFill="1" applyBorder="1" applyAlignment="1" applyProtection="1">
      <alignment vertical="center"/>
      <protection hidden="1"/>
    </xf>
    <xf numFmtId="0" fontId="18" fillId="5" borderId="2" xfId="0" applyFont="1" applyFill="1" applyBorder="1" applyAlignment="1" applyProtection="1">
      <alignment horizontal="center" vertical="center"/>
      <protection hidden="1"/>
    </xf>
    <xf numFmtId="0" fontId="22" fillId="5" borderId="9" xfId="0" applyFont="1" applyFill="1" applyBorder="1" applyAlignment="1" applyProtection="1">
      <alignment horizontal="right"/>
      <protection hidden="1"/>
    </xf>
    <xf numFmtId="0" fontId="12" fillId="5" borderId="7" xfId="0" applyFont="1" applyFill="1" applyBorder="1" applyAlignment="1" applyProtection="1">
      <alignment horizontal="center" vertical="center"/>
      <protection hidden="1"/>
    </xf>
    <xf numFmtId="0" fontId="0" fillId="4" borderId="0" xfId="0" applyFill="1" applyProtection="1">
      <protection hidden="1"/>
    </xf>
    <xf numFmtId="0" fontId="22" fillId="4" borderId="0" xfId="0" applyFont="1" applyFill="1" applyAlignment="1" applyProtection="1">
      <alignment horizontal="right" vertical="center" wrapText="1" shrinkToFit="1"/>
      <protection hidden="1"/>
    </xf>
    <xf numFmtId="0" fontId="25" fillId="5" borderId="13" xfId="0" applyFont="1" applyFill="1" applyBorder="1" applyAlignment="1" applyProtection="1">
      <alignment horizontal="justify" vertical="center" wrapText="1"/>
      <protection hidden="1"/>
    </xf>
    <xf numFmtId="0" fontId="0" fillId="0" borderId="0" xfId="0" applyProtection="1">
      <protection hidden="1"/>
    </xf>
    <xf numFmtId="0" fontId="26" fillId="4" borderId="0" xfId="0" applyFont="1" applyFill="1" applyProtection="1">
      <protection hidden="1"/>
    </xf>
    <xf numFmtId="0" fontId="26" fillId="0" borderId="0" xfId="0" applyFont="1" applyProtection="1">
      <protection hidden="1"/>
    </xf>
    <xf numFmtId="0" fontId="0" fillId="4" borderId="0" xfId="0" applyFill="1" applyAlignment="1" applyProtection="1">
      <alignment horizontal="justify" vertical="center" wrapText="1" shrinkToFit="1"/>
      <protection hidden="1"/>
    </xf>
    <xf numFmtId="0" fontId="25" fillId="5" borderId="13" xfId="0" applyFont="1" applyFill="1" applyBorder="1" applyAlignment="1" applyProtection="1">
      <alignment horizontal="justify" vertical="center" wrapText="1" shrinkToFit="1"/>
      <protection hidden="1"/>
    </xf>
    <xf numFmtId="0" fontId="0" fillId="3" borderId="0" xfId="0" applyFill="1" applyAlignment="1" applyProtection="1">
      <alignment horizontal="justify" vertical="center" wrapText="1" shrinkToFit="1"/>
      <protection hidden="1"/>
    </xf>
    <xf numFmtId="0" fontId="21" fillId="6" borderId="14" xfId="0" applyFont="1" applyFill="1" applyBorder="1" applyAlignment="1" applyProtection="1">
      <alignment horizontal="justify" vertical="top" wrapText="1"/>
      <protection hidden="1"/>
    </xf>
    <xf numFmtId="0" fontId="27" fillId="6" borderId="14" xfId="0" applyFont="1" applyFill="1" applyBorder="1" applyAlignment="1" applyProtection="1">
      <alignment horizontal="justify" vertical="top" wrapText="1" shrinkToFit="1"/>
      <protection hidden="1"/>
    </xf>
    <xf numFmtId="0" fontId="28" fillId="6" borderId="15" xfId="0" applyFont="1" applyFill="1" applyBorder="1" applyAlignment="1" applyProtection="1">
      <alignment horizontal="justify" vertical="top" wrapText="1" shrinkToFit="1"/>
      <protection hidden="1"/>
    </xf>
    <xf numFmtId="0" fontId="27" fillId="6" borderId="14" xfId="0" applyFont="1" applyFill="1" applyBorder="1" applyAlignment="1" applyProtection="1">
      <alignment horizontal="justify" vertical="center" wrapText="1" shrinkToFit="1"/>
      <protection hidden="1"/>
    </xf>
    <xf numFmtId="0" fontId="27" fillId="6" borderId="15" xfId="0" applyFont="1" applyFill="1" applyBorder="1" applyAlignment="1" applyProtection="1">
      <alignment horizontal="justify" vertical="center" wrapText="1" shrinkToFit="1"/>
      <protection hidden="1"/>
    </xf>
    <xf numFmtId="0" fontId="27" fillId="6" borderId="14" xfId="0" applyFont="1" applyFill="1" applyBorder="1" applyAlignment="1" applyProtection="1">
      <alignment horizontal="justify" vertical="top" wrapText="1"/>
      <protection hidden="1"/>
    </xf>
    <xf numFmtId="0" fontId="27" fillId="4" borderId="0" xfId="0" applyFont="1" applyFill="1" applyBorder="1" applyAlignment="1" applyProtection="1">
      <alignment vertical="center"/>
      <protection hidden="1"/>
    </xf>
    <xf numFmtId="0" fontId="14" fillId="4" borderId="0" xfId="0" applyFont="1" applyFill="1" applyBorder="1" applyAlignment="1" applyProtection="1">
      <alignment vertical="center"/>
      <protection hidden="1"/>
    </xf>
    <xf numFmtId="0" fontId="32" fillId="4" borderId="0" xfId="0" applyFont="1" applyFill="1" applyBorder="1" applyAlignment="1" applyProtection="1">
      <alignment vertical="center"/>
      <protection hidden="1"/>
    </xf>
    <xf numFmtId="9" fontId="14" fillId="4" borderId="9" xfId="0" applyNumberFormat="1" applyFont="1" applyFill="1" applyBorder="1" applyAlignment="1" applyProtection="1">
      <alignment horizontal="center" vertical="center"/>
      <protection hidden="1"/>
    </xf>
    <xf numFmtId="0" fontId="27" fillId="4" borderId="0" xfId="0" applyFont="1" applyFill="1" applyBorder="1" applyAlignment="1" applyProtection="1">
      <alignment horizontal="center" vertical="center"/>
      <protection hidden="1"/>
    </xf>
    <xf numFmtId="0" fontId="27" fillId="4" borderId="0" xfId="0" applyFont="1" applyFill="1" applyBorder="1" applyAlignment="1" applyProtection="1">
      <alignment vertical="center" shrinkToFit="1"/>
      <protection hidden="1"/>
    </xf>
    <xf numFmtId="0" fontId="27" fillId="4" borderId="0" xfId="0" applyFont="1" applyFill="1" applyBorder="1" applyAlignment="1" applyProtection="1">
      <alignment horizontal="right" vertical="center"/>
      <protection hidden="1"/>
    </xf>
    <xf numFmtId="0" fontId="27" fillId="4" borderId="0" xfId="0" applyFont="1" applyFill="1" applyBorder="1" applyAlignment="1" applyProtection="1">
      <alignment horizontal="left" vertical="center"/>
      <protection hidden="1"/>
    </xf>
    <xf numFmtId="0" fontId="12" fillId="4" borderId="0" xfId="0" applyFont="1" applyFill="1" applyBorder="1" applyAlignment="1" applyProtection="1">
      <alignment horizontal="left" vertical="center"/>
      <protection hidden="1"/>
    </xf>
    <xf numFmtId="0" fontId="12" fillId="4" borderId="0" xfId="0" applyFont="1" applyFill="1" applyBorder="1" applyAlignment="1" applyProtection="1">
      <alignment horizontal="center" vertical="center"/>
      <protection hidden="1"/>
    </xf>
    <xf numFmtId="0" fontId="12" fillId="4" borderId="0" xfId="0" applyFont="1" applyFill="1" applyBorder="1" applyAlignment="1" applyProtection="1">
      <alignment horizontal="right" vertical="center"/>
      <protection hidden="1"/>
    </xf>
    <xf numFmtId="49" fontId="27" fillId="4" borderId="0" xfId="0" applyNumberFormat="1" applyFont="1" applyFill="1" applyBorder="1" applyAlignment="1" applyProtection="1">
      <alignment horizontal="left" vertical="center"/>
      <protection hidden="1"/>
    </xf>
    <xf numFmtId="0" fontId="0" fillId="0" borderId="0" xfId="0" applyBorder="1" applyProtection="1">
      <protection hidden="1"/>
    </xf>
    <xf numFmtId="0" fontId="21" fillId="5" borderId="16" xfId="0" applyFont="1" applyFill="1" applyBorder="1" applyAlignment="1" applyProtection="1">
      <alignment horizontal="right" vertical="center"/>
      <protection hidden="1"/>
    </xf>
    <xf numFmtId="0" fontId="21" fillId="5" borderId="11" xfId="0" applyFont="1" applyFill="1" applyBorder="1" applyAlignment="1" applyProtection="1">
      <alignment horizontal="left" vertical="center"/>
      <protection hidden="1"/>
    </xf>
    <xf numFmtId="0" fontId="21" fillId="0" borderId="0" xfId="0" applyFont="1" applyProtection="1">
      <protection hidden="1"/>
    </xf>
    <xf numFmtId="0" fontId="24" fillId="4" borderId="17" xfId="0" applyFont="1" applyFill="1" applyBorder="1" applyAlignment="1" applyProtection="1">
      <alignment horizontal="center" vertical="center" wrapText="1"/>
      <protection hidden="1"/>
    </xf>
    <xf numFmtId="0" fontId="33" fillId="4" borderId="17" xfId="0" applyFont="1" applyFill="1" applyBorder="1" applyAlignment="1" applyProtection="1">
      <alignment horizontal="center" vertical="center" wrapText="1"/>
      <protection hidden="1"/>
    </xf>
    <xf numFmtId="0" fontId="32" fillId="4" borderId="0" xfId="0" applyFont="1" applyFill="1" applyBorder="1" applyAlignment="1" applyProtection="1">
      <alignment vertical="center" shrinkToFit="1"/>
      <protection hidden="1"/>
    </xf>
    <xf numFmtId="0" fontId="32" fillId="4" borderId="0" xfId="0" applyFont="1" applyFill="1" applyBorder="1" applyAlignment="1" applyProtection="1">
      <alignment horizontal="right" vertical="center" wrapText="1"/>
      <protection hidden="1"/>
    </xf>
    <xf numFmtId="0" fontId="32" fillId="4" borderId="0" xfId="0" applyFont="1" applyFill="1" applyBorder="1" applyAlignment="1" applyProtection="1">
      <alignment horizontal="center" vertical="center"/>
      <protection hidden="1"/>
    </xf>
    <xf numFmtId="0" fontId="32" fillId="4" borderId="0" xfId="0" applyFont="1" applyFill="1" applyBorder="1" applyAlignment="1" applyProtection="1">
      <alignment horizontal="left" vertical="center" wrapText="1"/>
      <protection hidden="1"/>
    </xf>
    <xf numFmtId="0" fontId="32" fillId="6" borderId="18" xfId="0" applyFont="1" applyFill="1" applyBorder="1" applyAlignment="1" applyProtection="1">
      <alignment horizontal="right" vertical="center" wrapText="1"/>
      <protection hidden="1"/>
    </xf>
    <xf numFmtId="0" fontId="32" fillId="6" borderId="0" xfId="0" applyFont="1" applyFill="1" applyBorder="1" applyAlignment="1" applyProtection="1">
      <alignment horizontal="center" vertical="center" wrapText="1"/>
      <protection hidden="1"/>
    </xf>
    <xf numFmtId="0" fontId="32" fillId="6" borderId="0" xfId="0" applyFont="1" applyFill="1" applyBorder="1" applyAlignment="1" applyProtection="1">
      <alignment horizontal="left" vertical="center" wrapText="1"/>
      <protection hidden="1"/>
    </xf>
    <xf numFmtId="0" fontId="14" fillId="4" borderId="18" xfId="0" applyFont="1" applyFill="1" applyBorder="1" applyAlignment="1" applyProtection="1">
      <alignment horizontal="left" vertical="center" wrapText="1"/>
      <protection hidden="1"/>
    </xf>
    <xf numFmtId="0" fontId="14" fillId="4" borderId="0" xfId="0" applyFont="1" applyFill="1" applyBorder="1" applyAlignment="1" applyProtection="1">
      <alignment horizontal="center" vertical="center" wrapText="1"/>
      <protection hidden="1"/>
    </xf>
    <xf numFmtId="0" fontId="14" fillId="4" borderId="0" xfId="0" applyFont="1" applyFill="1" applyBorder="1" applyAlignment="1" applyProtection="1">
      <alignment horizontal="left" vertical="center" wrapText="1"/>
      <protection hidden="1"/>
    </xf>
    <xf numFmtId="0" fontId="14" fillId="4" borderId="0" xfId="0" applyFont="1" applyFill="1" applyBorder="1" applyAlignment="1" applyProtection="1">
      <alignment horizontal="right" vertical="center" wrapText="1"/>
      <protection hidden="1"/>
    </xf>
    <xf numFmtId="0" fontId="14" fillId="4" borderId="0" xfId="0" applyFont="1" applyFill="1" applyBorder="1" applyAlignment="1" applyProtection="1">
      <alignment horizontal="center" vertical="center"/>
      <protection hidden="1"/>
    </xf>
    <xf numFmtId="49" fontId="32" fillId="4" borderId="0" xfId="0" applyNumberFormat="1" applyFont="1" applyFill="1" applyBorder="1" applyAlignment="1" applyProtection="1">
      <alignment horizontal="left" vertical="center"/>
      <protection hidden="1"/>
    </xf>
    <xf numFmtId="0" fontId="0" fillId="4" borderId="0" xfId="0" applyFill="1" applyBorder="1" applyProtection="1">
      <protection hidden="1"/>
    </xf>
    <xf numFmtId="0" fontId="19" fillId="0" borderId="19" xfId="0" applyFont="1" applyBorder="1" applyProtection="1">
      <protection hidden="1"/>
    </xf>
    <xf numFmtId="0" fontId="0" fillId="0" borderId="0" xfId="0" applyAlignment="1" applyProtection="1">
      <alignment shrinkToFit="1"/>
      <protection hidden="1"/>
    </xf>
    <xf numFmtId="0" fontId="0" fillId="6" borderId="18"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12" fillId="0" borderId="0" xfId="0" applyFont="1" applyProtection="1">
      <protection hidden="1"/>
    </xf>
    <xf numFmtId="0" fontId="12" fillId="0" borderId="0" xfId="0" applyFont="1" applyAlignment="1" applyProtection="1">
      <alignment horizontal="center"/>
      <protection hidden="1"/>
    </xf>
    <xf numFmtId="0" fontId="14" fillId="0" borderId="0" xfId="0" applyFont="1" applyProtection="1">
      <protection hidden="1"/>
    </xf>
    <xf numFmtId="0" fontId="32" fillId="4" borderId="20" xfId="0" applyFont="1" applyFill="1" applyBorder="1" applyAlignment="1" applyProtection="1">
      <alignment horizontal="center" vertical="center" shrinkToFit="1"/>
      <protection hidden="1"/>
    </xf>
    <xf numFmtId="0" fontId="32" fillId="4" borderId="21" xfId="0" applyFont="1" applyFill="1" applyBorder="1" applyAlignment="1" applyProtection="1">
      <alignment horizontal="center" vertical="center" shrinkToFit="1"/>
      <protection hidden="1"/>
    </xf>
    <xf numFmtId="0" fontId="32" fillId="4" borderId="22" xfId="0" applyFont="1" applyFill="1" applyBorder="1" applyAlignment="1" applyProtection="1">
      <alignment horizontal="center" vertical="center" shrinkToFit="1"/>
      <protection hidden="1"/>
    </xf>
    <xf numFmtId="0" fontId="25" fillId="4" borderId="8" xfId="0" applyFont="1" applyFill="1" applyBorder="1" applyAlignment="1" applyProtection="1">
      <alignment horizontal="center" shrinkToFit="1"/>
      <protection hidden="1"/>
    </xf>
    <xf numFmtId="0" fontId="32" fillId="4" borderId="22" xfId="0" applyFont="1" applyFill="1" applyBorder="1" applyAlignment="1" applyProtection="1">
      <alignment horizontal="center" vertical="center"/>
      <protection hidden="1"/>
    </xf>
    <xf numFmtId="0" fontId="32" fillId="4" borderId="20" xfId="0" applyFont="1" applyFill="1" applyBorder="1" applyAlignment="1" applyProtection="1">
      <alignment horizontal="right" vertical="center" shrinkToFit="1"/>
      <protection hidden="1"/>
    </xf>
    <xf numFmtId="0" fontId="14" fillId="4" borderId="20" xfId="0" applyFont="1" applyFill="1" applyBorder="1" applyAlignment="1" applyProtection="1">
      <alignment horizontal="right" vertical="center" shrinkToFit="1"/>
      <protection hidden="1"/>
    </xf>
    <xf numFmtId="49" fontId="32" fillId="4" borderId="23" xfId="0" applyNumberFormat="1" applyFont="1" applyFill="1" applyBorder="1" applyAlignment="1" applyProtection="1">
      <alignment horizontal="left" vertical="center"/>
      <protection hidden="1"/>
    </xf>
    <xf numFmtId="9" fontId="14" fillId="4" borderId="24" xfId="1" applyNumberFormat="1" applyFont="1" applyFill="1" applyBorder="1" applyAlignment="1" applyProtection="1">
      <alignment horizontal="center" vertical="center" shrinkToFit="1"/>
      <protection hidden="1"/>
    </xf>
    <xf numFmtId="9" fontId="14" fillId="4" borderId="25" xfId="1" applyNumberFormat="1" applyFont="1" applyFill="1" applyBorder="1" applyAlignment="1" applyProtection="1">
      <alignment horizontal="center" vertical="center" shrinkToFit="1"/>
      <protection hidden="1"/>
    </xf>
    <xf numFmtId="9" fontId="14" fillId="4" borderId="9" xfId="1" applyNumberFormat="1" applyFont="1" applyFill="1" applyBorder="1" applyAlignment="1" applyProtection="1">
      <alignment horizontal="center" vertical="center" shrinkToFit="1"/>
      <protection hidden="1"/>
    </xf>
    <xf numFmtId="0" fontId="27" fillId="4" borderId="26" xfId="0" applyFont="1" applyFill="1" applyBorder="1" applyAlignment="1" applyProtection="1">
      <alignment horizontal="center" vertical="top" shrinkToFit="1"/>
      <protection hidden="1"/>
    </xf>
    <xf numFmtId="0" fontId="14" fillId="4" borderId="9" xfId="0" applyFont="1" applyFill="1" applyBorder="1" applyAlignment="1" applyProtection="1">
      <alignment horizontal="center" vertical="center"/>
      <protection hidden="1"/>
    </xf>
    <xf numFmtId="0" fontId="14" fillId="4" borderId="24" xfId="0" applyFont="1" applyFill="1" applyBorder="1" applyAlignment="1" applyProtection="1">
      <alignment horizontal="right" vertical="center"/>
      <protection hidden="1"/>
    </xf>
    <xf numFmtId="49" fontId="14" fillId="4" borderId="27" xfId="0" applyNumberFormat="1" applyFont="1" applyFill="1" applyBorder="1" applyAlignment="1" applyProtection="1">
      <alignment horizontal="left" vertical="center"/>
      <protection hidden="1"/>
    </xf>
    <xf numFmtId="0" fontId="19" fillId="4" borderId="28" xfId="0" applyFont="1" applyFill="1" applyBorder="1" applyAlignment="1" applyProtection="1">
      <alignment horizontal="center" vertical="center" wrapText="1"/>
      <protection hidden="1"/>
    </xf>
    <xf numFmtId="0" fontId="32" fillId="4" borderId="12" xfId="0" applyFont="1" applyFill="1" applyBorder="1" applyAlignment="1" applyProtection="1">
      <alignment horizontal="center" vertical="center"/>
      <protection hidden="1"/>
    </xf>
    <xf numFmtId="49" fontId="32" fillId="4" borderId="12" xfId="0" applyNumberFormat="1" applyFont="1" applyFill="1" applyBorder="1" applyAlignment="1" applyProtection="1">
      <alignment horizontal="left" vertical="center"/>
      <protection hidden="1"/>
    </xf>
    <xf numFmtId="0" fontId="32" fillId="4" borderId="12" xfId="0" applyFont="1" applyFill="1" applyBorder="1" applyAlignment="1" applyProtection="1">
      <alignment vertical="center"/>
      <protection hidden="1"/>
    </xf>
    <xf numFmtId="0" fontId="32" fillId="7" borderId="12" xfId="0" applyFont="1" applyFill="1" applyBorder="1" applyAlignment="1" applyProtection="1">
      <alignment horizontal="right" vertical="center" wrapText="1"/>
      <protection locked="0"/>
    </xf>
    <xf numFmtId="0" fontId="14" fillId="7" borderId="28" xfId="0" applyFont="1" applyFill="1" applyBorder="1" applyAlignment="1" applyProtection="1">
      <alignment horizontal="right" vertical="center" wrapText="1"/>
      <protection locked="0"/>
    </xf>
    <xf numFmtId="0" fontId="14" fillId="7" borderId="29" xfId="0" applyFont="1" applyFill="1" applyBorder="1" applyAlignment="1" applyProtection="1">
      <alignment horizontal="right" vertical="center" wrapText="1"/>
      <protection locked="0"/>
    </xf>
    <xf numFmtId="0" fontId="32" fillId="7" borderId="28" xfId="0" applyFont="1" applyFill="1" applyBorder="1" applyAlignment="1" applyProtection="1">
      <alignment horizontal="right" vertical="center" wrapText="1"/>
      <protection locked="0"/>
    </xf>
    <xf numFmtId="0" fontId="14" fillId="7" borderId="30" xfId="0" applyFont="1" applyFill="1" applyBorder="1" applyAlignment="1" applyProtection="1">
      <alignment vertical="center" wrapText="1"/>
      <protection locked="0"/>
    </xf>
    <xf numFmtId="0" fontId="21" fillId="5" borderId="31" xfId="0" applyFont="1" applyFill="1" applyBorder="1" applyAlignment="1" applyProtection="1">
      <alignment horizontal="center" vertical="center" shrinkToFit="1"/>
      <protection hidden="1"/>
    </xf>
    <xf numFmtId="0" fontId="21" fillId="5" borderId="11" xfId="0" applyFont="1" applyFill="1" applyBorder="1" applyAlignment="1" applyProtection="1">
      <alignment horizontal="right" vertical="center"/>
      <protection hidden="1"/>
    </xf>
    <xf numFmtId="0" fontId="13" fillId="5" borderId="16" xfId="0" applyFont="1" applyFill="1" applyBorder="1" applyAlignment="1" applyProtection="1">
      <alignment horizontal="left" vertical="center"/>
      <protection hidden="1"/>
    </xf>
    <xf numFmtId="0" fontId="13" fillId="5" borderId="11" xfId="0" applyFont="1" applyFill="1" applyBorder="1" applyAlignment="1" applyProtection="1">
      <alignment horizontal="left" vertical="center"/>
      <protection hidden="1"/>
    </xf>
    <xf numFmtId="0" fontId="13" fillId="5" borderId="32" xfId="0" applyFont="1" applyFill="1" applyBorder="1" applyAlignment="1" applyProtection="1">
      <alignment horizontal="right" vertical="center"/>
      <protection hidden="1"/>
    </xf>
    <xf numFmtId="0" fontId="21" fillId="5" borderId="31" xfId="0" applyFont="1" applyFill="1" applyBorder="1" applyAlignment="1" applyProtection="1">
      <alignment vertical="center"/>
      <protection hidden="1"/>
    </xf>
    <xf numFmtId="0" fontId="27" fillId="5" borderId="11" xfId="0" applyFont="1" applyFill="1" applyBorder="1" applyAlignment="1" applyProtection="1">
      <alignment horizontal="right" vertical="center"/>
      <protection hidden="1"/>
    </xf>
    <xf numFmtId="0" fontId="27" fillId="5" borderId="11" xfId="0" applyFont="1" applyFill="1" applyBorder="1" applyAlignment="1" applyProtection="1">
      <alignment horizontal="center" vertical="center"/>
      <protection hidden="1"/>
    </xf>
    <xf numFmtId="0" fontId="27" fillId="5" borderId="11" xfId="0" applyFont="1" applyFill="1" applyBorder="1" applyAlignment="1" applyProtection="1">
      <alignment horizontal="left" vertical="center"/>
      <protection hidden="1"/>
    </xf>
    <xf numFmtId="0" fontId="27" fillId="5" borderId="16" xfId="0" applyFont="1" applyFill="1" applyBorder="1" applyAlignment="1" applyProtection="1">
      <alignment horizontal="right" vertical="center"/>
      <protection hidden="1"/>
    </xf>
    <xf numFmtId="0" fontId="12" fillId="5" borderId="16" xfId="0" applyFont="1" applyFill="1" applyBorder="1" applyAlignment="1" applyProtection="1">
      <alignment horizontal="left" vertical="center"/>
      <protection hidden="1"/>
    </xf>
    <xf numFmtId="0" fontId="12" fillId="5" borderId="11" xfId="0" applyFont="1" applyFill="1" applyBorder="1" applyAlignment="1" applyProtection="1">
      <alignment horizontal="left" vertical="center"/>
      <protection hidden="1"/>
    </xf>
    <xf numFmtId="0" fontId="12" fillId="5" borderId="32" xfId="0" applyFont="1" applyFill="1" applyBorder="1" applyAlignment="1" applyProtection="1">
      <alignment horizontal="right" vertical="center"/>
      <protection hidden="1"/>
    </xf>
    <xf numFmtId="49" fontId="27" fillId="5" borderId="33" xfId="0" applyNumberFormat="1" applyFont="1" applyFill="1" applyBorder="1" applyAlignment="1" applyProtection="1">
      <alignment horizontal="left" vertical="center"/>
      <protection hidden="1"/>
    </xf>
    <xf numFmtId="0" fontId="29" fillId="5" borderId="16" xfId="0" applyFont="1" applyFill="1" applyBorder="1" applyAlignment="1" applyProtection="1">
      <alignment horizontal="center" vertical="center"/>
      <protection hidden="1"/>
    </xf>
    <xf numFmtId="0" fontId="30" fillId="5" borderId="34" xfId="0" applyFont="1" applyFill="1" applyBorder="1" applyAlignment="1" applyProtection="1">
      <alignment horizontal="center" vertical="center"/>
      <protection hidden="1"/>
    </xf>
    <xf numFmtId="0" fontId="31" fillId="5" borderId="11" xfId="0" applyFont="1" applyFill="1" applyBorder="1" applyAlignment="1" applyProtection="1">
      <alignment horizontal="center" vertical="center"/>
      <protection hidden="1"/>
    </xf>
    <xf numFmtId="1" fontId="34" fillId="4" borderId="20" xfId="0" applyNumberFormat="1" applyFont="1" applyFill="1" applyBorder="1" applyAlignment="1" applyProtection="1">
      <alignment horizontal="right" vertical="center" shrinkToFit="1"/>
      <protection hidden="1"/>
    </xf>
    <xf numFmtId="0" fontId="32" fillId="4" borderId="23" xfId="0" applyFont="1" applyFill="1" applyBorder="1" applyAlignment="1" applyProtection="1">
      <alignment horizontal="left" vertical="center" shrinkToFit="1"/>
      <protection hidden="1"/>
    </xf>
    <xf numFmtId="0" fontId="14" fillId="4" borderId="22" xfId="0" applyFont="1" applyFill="1" applyBorder="1" applyAlignment="1" applyProtection="1">
      <alignment horizontal="center" vertical="center"/>
      <protection hidden="1"/>
    </xf>
    <xf numFmtId="0" fontId="14" fillId="4" borderId="23" xfId="0" applyFont="1" applyFill="1" applyBorder="1" applyAlignment="1" applyProtection="1">
      <alignment horizontal="left" vertical="center" shrinkToFit="1"/>
      <protection hidden="1"/>
    </xf>
    <xf numFmtId="164" fontId="14" fillId="4" borderId="24" xfId="0" applyNumberFormat="1" applyFont="1" applyFill="1" applyBorder="1" applyAlignment="1" applyProtection="1">
      <alignment horizontal="center" vertical="center" shrinkToFit="1"/>
      <protection hidden="1"/>
    </xf>
    <xf numFmtId="164" fontId="14" fillId="4" borderId="27" xfId="0" applyNumberFormat="1" applyFont="1" applyFill="1" applyBorder="1" applyAlignment="1" applyProtection="1">
      <alignment horizontal="center" vertical="center" shrinkToFit="1"/>
      <protection hidden="1"/>
    </xf>
    <xf numFmtId="0" fontId="23" fillId="0" borderId="0" xfId="0" applyFont="1" applyFill="1" applyBorder="1" applyProtection="1">
      <protection hidden="1"/>
    </xf>
    <xf numFmtId="0" fontId="1" fillId="0" borderId="0" xfId="0" applyFont="1" applyBorder="1" applyProtection="1">
      <protection hidden="1"/>
    </xf>
    <xf numFmtId="0" fontId="16" fillId="0" borderId="0" xfId="0" applyFont="1" applyFill="1" applyBorder="1" applyAlignment="1" applyProtection="1">
      <alignment vertical="center"/>
      <protection hidden="1"/>
    </xf>
    <xf numFmtId="3" fontId="16" fillId="0" borderId="0" xfId="0" applyNumberFormat="1" applyFont="1" applyFill="1" applyBorder="1" applyAlignment="1" applyProtection="1">
      <alignment vertical="center"/>
      <protection hidden="1"/>
    </xf>
    <xf numFmtId="0" fontId="16" fillId="0" borderId="0" xfId="0" applyFont="1" applyFill="1" applyBorder="1" applyAlignment="1" applyProtection="1">
      <alignment horizontal="right" vertical="center"/>
      <protection hidden="1"/>
    </xf>
    <xf numFmtId="0" fontId="0" fillId="0" borderId="0" xfId="0" applyAlignment="1" applyProtection="1">
      <alignment horizontal="right"/>
      <protection hidden="1"/>
    </xf>
    <xf numFmtId="0" fontId="0" fillId="0" borderId="0" xfId="0" applyAlignment="1" applyProtection="1">
      <alignment horizontal="left"/>
      <protection hidden="1"/>
    </xf>
    <xf numFmtId="0" fontId="16" fillId="0" borderId="0" xfId="0" applyFont="1" applyAlignment="1" applyProtection="1">
      <alignment vertical="center" shrinkToFit="1"/>
      <protection hidden="1"/>
    </xf>
    <xf numFmtId="0" fontId="4" fillId="0" borderId="0" xfId="0" applyFont="1" applyProtection="1">
      <protection hidden="1"/>
    </xf>
    <xf numFmtId="0" fontId="3" fillId="0" borderId="0" xfId="0" applyFont="1" applyBorder="1" applyProtection="1">
      <protection hidden="1"/>
    </xf>
    <xf numFmtId="0" fontId="8" fillId="0" borderId="0" xfId="0" applyFont="1" applyAlignment="1" applyProtection="1">
      <alignment horizontal="left"/>
      <protection hidden="1"/>
    </xf>
    <xf numFmtId="3" fontId="16" fillId="0" borderId="0" xfId="0" applyNumberFormat="1" applyFont="1" applyFill="1" applyBorder="1" applyAlignment="1" applyProtection="1">
      <alignment horizontal="right" vertical="center"/>
      <protection hidden="1"/>
    </xf>
    <xf numFmtId="0" fontId="2" fillId="0" borderId="0" xfId="0" applyFont="1" applyBorder="1" applyProtection="1">
      <protection hidden="1"/>
    </xf>
    <xf numFmtId="0" fontId="8" fillId="0" borderId="0" xfId="0" applyFont="1" applyProtection="1">
      <protection hidden="1"/>
    </xf>
    <xf numFmtId="0" fontId="3" fillId="0" borderId="0" xfId="0" applyFont="1" applyProtection="1">
      <protection hidden="1"/>
    </xf>
    <xf numFmtId="0" fontId="7" fillId="0" borderId="0" xfId="0" applyFont="1" applyAlignment="1" applyProtection="1">
      <alignment horizontal="left"/>
      <protection hidden="1"/>
    </xf>
    <xf numFmtId="0" fontId="11" fillId="0" borderId="0" xfId="0" applyFont="1" applyAlignment="1" applyProtection="1">
      <alignment horizontal="right"/>
      <protection hidden="1"/>
    </xf>
    <xf numFmtId="0" fontId="7" fillId="0" borderId="0" xfId="0" applyFont="1" applyProtection="1">
      <protection hidden="1"/>
    </xf>
    <xf numFmtId="1" fontId="3" fillId="0" borderId="0" xfId="0" applyNumberFormat="1" applyFont="1" applyProtection="1">
      <protection hidden="1"/>
    </xf>
    <xf numFmtId="0" fontId="7" fillId="0" borderId="0" xfId="0" applyFont="1" applyAlignment="1" applyProtection="1">
      <alignment horizontal="right"/>
      <protection hidden="1"/>
    </xf>
    <xf numFmtId="0" fontId="3" fillId="0" borderId="0" xfId="0" applyFont="1" applyAlignment="1" applyProtection="1">
      <alignment horizontal="right"/>
      <protection hidden="1"/>
    </xf>
    <xf numFmtId="0" fontId="3" fillId="0" borderId="0" xfId="0" applyFont="1" applyAlignment="1" applyProtection="1">
      <alignment horizontal="left"/>
      <protection hidden="1"/>
    </xf>
    <xf numFmtId="0" fontId="6" fillId="0" borderId="0" xfId="0" applyFont="1" applyAlignment="1" applyProtection="1">
      <alignment horizontal="left"/>
      <protection hidden="1"/>
    </xf>
    <xf numFmtId="0" fontId="10" fillId="0" borderId="0" xfId="0" applyFont="1" applyProtection="1">
      <protection hidden="1"/>
    </xf>
    <xf numFmtId="0" fontId="2" fillId="0" borderId="0" xfId="0" applyFont="1" applyProtection="1">
      <protection hidden="1"/>
    </xf>
    <xf numFmtId="0" fontId="9" fillId="0" borderId="0" xfId="0" applyFont="1" applyAlignment="1" applyProtection="1">
      <alignment wrapText="1"/>
      <protection hidden="1"/>
    </xf>
    <xf numFmtId="0" fontId="4" fillId="0" borderId="0" xfId="0" applyFont="1" applyAlignment="1" applyProtection="1">
      <alignment horizontal="left"/>
      <protection hidden="1"/>
    </xf>
    <xf numFmtId="3" fontId="12" fillId="3" borderId="1" xfId="0" applyNumberFormat="1" applyFont="1" applyFill="1" applyBorder="1" applyAlignment="1" applyProtection="1">
      <alignment horizontal="right" vertical="center" shrinkToFit="1"/>
      <protection hidden="1"/>
    </xf>
    <xf numFmtId="3" fontId="12" fillId="3" borderId="31" xfId="0" applyNumberFormat="1" applyFont="1" applyFill="1" applyBorder="1" applyAlignment="1" applyProtection="1">
      <alignment horizontal="right" vertical="center" shrinkToFit="1"/>
      <protection hidden="1"/>
    </xf>
    <xf numFmtId="3" fontId="12" fillId="3" borderId="30" xfId="0" applyNumberFormat="1" applyFont="1" applyFill="1" applyBorder="1" applyAlignment="1" applyProtection="1">
      <alignment horizontal="right" vertical="center" shrinkToFit="1"/>
      <protection hidden="1"/>
    </xf>
    <xf numFmtId="0" fontId="12" fillId="3" borderId="12" xfId="0" applyFont="1" applyFill="1" applyBorder="1" applyAlignment="1" applyProtection="1">
      <alignment vertical="center"/>
      <protection hidden="1"/>
    </xf>
    <xf numFmtId="3" fontId="12" fillId="3" borderId="35" xfId="0" applyNumberFormat="1" applyFont="1" applyFill="1" applyBorder="1" applyAlignment="1" applyProtection="1">
      <alignment horizontal="right" vertical="center" shrinkToFit="1"/>
      <protection hidden="1"/>
    </xf>
    <xf numFmtId="3" fontId="12" fillId="3" borderId="26" xfId="0" applyNumberFormat="1" applyFont="1" applyFill="1" applyBorder="1" applyAlignment="1" applyProtection="1">
      <alignment horizontal="right" vertical="center" shrinkToFit="1"/>
      <protection hidden="1"/>
    </xf>
    <xf numFmtId="0" fontId="13" fillId="7" borderId="4" xfId="0" applyFont="1" applyFill="1" applyBorder="1" applyAlignment="1" applyProtection="1">
      <alignment vertical="center" shrinkToFit="1"/>
      <protection locked="0"/>
    </xf>
    <xf numFmtId="0" fontId="12" fillId="0" borderId="3" xfId="0" applyFont="1" applyFill="1" applyBorder="1" applyAlignment="1" applyProtection="1">
      <alignment horizontal="center" vertical="center" shrinkToFit="1"/>
      <protection locked="0"/>
    </xf>
    <xf numFmtId="0" fontId="14" fillId="7" borderId="6" xfId="0" applyFont="1" applyFill="1" applyBorder="1" applyAlignment="1" applyProtection="1">
      <alignment horizontal="center" vertical="center" wrapText="1"/>
      <protection locked="0"/>
    </xf>
    <xf numFmtId="0" fontId="14" fillId="7" borderId="36" xfId="0" applyFont="1" applyFill="1" applyBorder="1" applyAlignment="1" applyProtection="1">
      <alignment horizontal="center" vertical="center" wrapText="1"/>
      <protection locked="0"/>
    </xf>
    <xf numFmtId="0" fontId="14" fillId="7" borderId="37" xfId="0" applyFont="1" applyFill="1" applyBorder="1" applyAlignment="1" applyProtection="1">
      <alignment horizontal="center" vertical="center" wrapText="1"/>
      <protection locked="0"/>
    </xf>
    <xf numFmtId="0" fontId="15" fillId="8" borderId="1" xfId="0" applyFont="1" applyFill="1" applyBorder="1" applyAlignment="1" applyProtection="1">
      <alignment horizontal="center" vertical="center"/>
      <protection locked="0"/>
    </xf>
    <xf numFmtId="0" fontId="12" fillId="9" borderId="2" xfId="0" applyFont="1" applyFill="1" applyBorder="1" applyAlignment="1" applyProtection="1">
      <alignment horizontal="center" vertical="center" shrinkToFit="1"/>
      <protection locked="0"/>
    </xf>
    <xf numFmtId="0" fontId="12" fillId="9" borderId="5" xfId="0" applyFont="1" applyFill="1" applyBorder="1" applyAlignment="1" applyProtection="1">
      <alignment horizontal="center" vertical="center" shrinkToFit="1"/>
      <protection locked="0"/>
    </xf>
    <xf numFmtId="0" fontId="16" fillId="7" borderId="2" xfId="0" applyFont="1" applyFill="1" applyBorder="1" applyAlignment="1" applyProtection="1">
      <alignment horizontal="center" vertical="center" shrinkToFit="1"/>
      <protection locked="0"/>
    </xf>
    <xf numFmtId="0" fontId="12" fillId="9" borderId="3" xfId="0" applyFont="1" applyFill="1" applyBorder="1" applyAlignment="1" applyProtection="1">
      <alignment horizontal="center" vertical="center" shrinkToFit="1"/>
      <protection locked="0"/>
    </xf>
    <xf numFmtId="0" fontId="12" fillId="9" borderId="34" xfId="0" applyFont="1" applyFill="1" applyBorder="1" applyAlignment="1" applyProtection="1">
      <alignment horizontal="center" vertical="center" shrinkToFit="1"/>
      <protection locked="0"/>
    </xf>
    <xf numFmtId="0" fontId="12" fillId="9" borderId="13" xfId="0" applyFont="1" applyFill="1" applyBorder="1" applyAlignment="1" applyProtection="1">
      <alignment horizontal="center" vertical="center" shrinkToFit="1"/>
      <protection locked="0"/>
    </xf>
    <xf numFmtId="0" fontId="12" fillId="9" borderId="21" xfId="0" applyFont="1" applyFill="1" applyBorder="1" applyAlignment="1" applyProtection="1">
      <alignment horizontal="center" vertical="center" shrinkToFit="1"/>
      <protection locked="0"/>
    </xf>
    <xf numFmtId="3" fontId="12" fillId="9" borderId="38" xfId="0" applyNumberFormat="1" applyFont="1" applyFill="1" applyBorder="1" applyAlignment="1" applyProtection="1">
      <alignment horizontal="right" vertical="center"/>
      <protection locked="0"/>
    </xf>
    <xf numFmtId="0" fontId="35" fillId="0" borderId="0" xfId="0" applyFont="1" applyFill="1" applyBorder="1" applyAlignment="1" applyProtection="1">
      <alignment horizontal="left" vertical="center"/>
      <protection hidden="1"/>
    </xf>
    <xf numFmtId="0" fontId="35" fillId="0" borderId="0" xfId="0" applyFont="1" applyFill="1" applyBorder="1" applyAlignment="1" applyProtection="1">
      <alignment vertical="center"/>
      <protection hidden="1"/>
    </xf>
    <xf numFmtId="0" fontId="36" fillId="0" borderId="0" xfId="0" applyFont="1" applyProtection="1">
      <protection hidden="1"/>
    </xf>
    <xf numFmtId="0" fontId="32" fillId="4" borderId="28" xfId="0" applyFont="1" applyFill="1" applyBorder="1" applyAlignment="1" applyProtection="1">
      <alignment horizontal="right" vertical="center" wrapText="1"/>
    </xf>
    <xf numFmtId="0" fontId="32" fillId="4" borderId="39" xfId="0" applyFont="1" applyFill="1" applyBorder="1" applyAlignment="1" applyProtection="1">
      <alignment horizontal="left" vertical="center" wrapText="1"/>
    </xf>
    <xf numFmtId="0" fontId="16" fillId="8" borderId="4" xfId="0" applyNumberFormat="1" applyFont="1" applyFill="1" applyBorder="1" applyAlignment="1" applyProtection="1">
      <alignment horizontal="center" vertical="center" shrinkToFit="1"/>
      <protection locked="0"/>
    </xf>
    <xf numFmtId="0" fontId="16" fillId="8" borderId="40" xfId="0" applyNumberFormat="1" applyFont="1" applyFill="1" applyBorder="1" applyAlignment="1" applyProtection="1">
      <alignment horizontal="center" vertical="center" shrinkToFit="1"/>
      <protection locked="0"/>
    </xf>
    <xf numFmtId="0" fontId="16" fillId="8" borderId="5" xfId="0" applyNumberFormat="1" applyFont="1" applyFill="1" applyBorder="1" applyAlignment="1" applyProtection="1">
      <alignment horizontal="center" vertical="center" shrinkToFit="1"/>
      <protection locked="0"/>
    </xf>
    <xf numFmtId="0" fontId="16" fillId="8" borderId="7" xfId="0" applyNumberFormat="1" applyFont="1" applyFill="1" applyBorder="1" applyAlignment="1" applyProtection="1">
      <alignment horizontal="center" vertical="center" shrinkToFit="1"/>
      <protection locked="0"/>
    </xf>
    <xf numFmtId="0" fontId="0" fillId="2" borderId="4" xfId="0" applyFill="1" applyBorder="1"/>
    <xf numFmtId="0" fontId="0" fillId="2" borderId="2" xfId="0" applyFill="1" applyBorder="1"/>
    <xf numFmtId="0" fontId="0" fillId="2" borderId="7" xfId="0" applyFill="1" applyBorder="1"/>
    <xf numFmtId="0" fontId="22" fillId="5" borderId="9" xfId="0" applyFont="1" applyFill="1" applyBorder="1" applyAlignment="1" applyProtection="1">
      <alignment horizontal="left"/>
      <protection hidden="1"/>
    </xf>
    <xf numFmtId="0" fontId="0" fillId="2" borderId="4" xfId="0" applyFill="1" applyBorder="1" applyAlignment="1">
      <alignment horizontal="left"/>
    </xf>
    <xf numFmtId="0" fontId="39" fillId="0" borderId="0" xfId="0" applyFont="1" applyFill="1" applyBorder="1" applyAlignment="1" applyProtection="1">
      <alignment vertical="center" shrinkToFit="1"/>
      <protection hidden="1"/>
    </xf>
    <xf numFmtId="0" fontId="39" fillId="0" borderId="0" xfId="0" applyFont="1" applyAlignment="1" applyProtection="1">
      <alignment vertical="center" shrinkToFit="1"/>
      <protection hidden="1"/>
    </xf>
    <xf numFmtId="0" fontId="40" fillId="0" borderId="0" xfId="0" applyFont="1" applyFill="1" applyBorder="1" applyAlignment="1" applyProtection="1">
      <alignment vertical="center" shrinkToFit="1"/>
      <protection hidden="1"/>
    </xf>
    <xf numFmtId="3" fontId="12" fillId="3" borderId="38" xfId="0" applyNumberFormat="1" applyFont="1" applyFill="1" applyBorder="1" applyAlignment="1" applyProtection="1">
      <alignment vertical="center"/>
      <protection hidden="1"/>
    </xf>
    <xf numFmtId="0" fontId="16" fillId="3" borderId="7" xfId="0" applyFont="1" applyFill="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38" fillId="5" borderId="4" xfId="0" applyFont="1" applyFill="1" applyBorder="1" applyAlignment="1" applyProtection="1">
      <alignment vertical="center"/>
      <protection hidden="1"/>
    </xf>
    <xf numFmtId="0" fontId="12" fillId="3" borderId="3" xfId="0" applyFont="1" applyFill="1" applyBorder="1" applyAlignment="1" applyProtection="1">
      <alignment horizontal="center" vertical="center" shrinkToFit="1"/>
      <protection locked="0"/>
    </xf>
    <xf numFmtId="0" fontId="12" fillId="3" borderId="12" xfId="0" applyFont="1" applyFill="1" applyBorder="1" applyAlignment="1" applyProtection="1">
      <alignment horizontal="left" vertical="center"/>
      <protection hidden="1"/>
    </xf>
    <xf numFmtId="0" fontId="42" fillId="3" borderId="41" xfId="0" applyFont="1" applyFill="1" applyBorder="1" applyAlignment="1" applyProtection="1">
      <alignment horizontal="center" vertical="center" shrinkToFit="1"/>
      <protection hidden="1"/>
    </xf>
    <xf numFmtId="0" fontId="12" fillId="5" borderId="40" xfId="0" applyFont="1" applyFill="1" applyBorder="1" applyAlignment="1" applyProtection="1">
      <alignment horizontal="right" vertical="center"/>
      <protection hidden="1"/>
    </xf>
    <xf numFmtId="3" fontId="12" fillId="5" borderId="7" xfId="0" applyNumberFormat="1" applyFont="1" applyFill="1" applyBorder="1" applyAlignment="1" applyProtection="1">
      <alignment vertical="center"/>
      <protection hidden="1"/>
    </xf>
    <xf numFmtId="0" fontId="3" fillId="0" borderId="13" xfId="0" applyFont="1" applyBorder="1" applyProtection="1">
      <protection hidden="1"/>
    </xf>
    <xf numFmtId="0" fontId="0" fillId="0" borderId="0" xfId="0" applyAlignment="1" applyProtection="1">
      <alignment horizontal="center"/>
      <protection hidden="1"/>
    </xf>
    <xf numFmtId="0" fontId="43" fillId="0" borderId="0" xfId="0" applyFont="1" applyProtection="1">
      <protection hidden="1"/>
    </xf>
    <xf numFmtId="49" fontId="0" fillId="0" borderId="0" xfId="0" applyNumberFormat="1" applyProtection="1">
      <protection hidden="1"/>
    </xf>
    <xf numFmtId="49" fontId="3" fillId="0" borderId="0" xfId="0" applyNumberFormat="1" applyFont="1" applyBorder="1" applyProtection="1">
      <protection hidden="1"/>
    </xf>
    <xf numFmtId="49" fontId="0" fillId="0" borderId="0" xfId="0" applyNumberFormat="1"/>
    <xf numFmtId="0" fontId="44" fillId="4" borderId="0" xfId="0" applyFont="1" applyFill="1" applyBorder="1" applyAlignment="1" applyProtection="1">
      <alignment horizontal="center" vertical="center"/>
      <protection hidden="1"/>
    </xf>
    <xf numFmtId="0" fontId="27" fillId="6" borderId="14" xfId="0" applyNumberFormat="1" applyFont="1" applyFill="1" applyBorder="1" applyAlignment="1" applyProtection="1">
      <alignment horizontal="justify" vertical="top" wrapText="1" shrinkToFit="1"/>
      <protection hidden="1"/>
    </xf>
    <xf numFmtId="0" fontId="12" fillId="7" borderId="2" xfId="0" applyFont="1" applyFill="1" applyBorder="1" applyAlignment="1" applyProtection="1">
      <alignment horizontal="center" vertical="center" shrinkToFit="1"/>
      <protection locked="0"/>
    </xf>
    <xf numFmtId="0" fontId="17" fillId="5" borderId="9" xfId="0" applyFont="1" applyFill="1" applyBorder="1" applyAlignment="1" applyProtection="1">
      <alignment horizontal="left"/>
      <protection hidden="1"/>
    </xf>
    <xf numFmtId="0" fontId="17" fillId="5" borderId="4" xfId="0" applyFont="1" applyFill="1" applyBorder="1" applyAlignment="1" applyProtection="1">
      <alignment horizontal="left"/>
      <protection hidden="1"/>
    </xf>
    <xf numFmtId="0" fontId="16" fillId="9" borderId="4" xfId="0" applyNumberFormat="1" applyFont="1" applyFill="1" applyBorder="1" applyAlignment="1" applyProtection="1">
      <alignment horizontal="center" vertical="center" shrinkToFit="1"/>
      <protection locked="0"/>
    </xf>
    <xf numFmtId="0" fontId="16" fillId="9" borderId="40" xfId="0" applyNumberFormat="1" applyFont="1" applyFill="1" applyBorder="1" applyAlignment="1" applyProtection="1">
      <alignment horizontal="center" vertical="center" shrinkToFit="1"/>
      <protection locked="0"/>
    </xf>
    <xf numFmtId="0" fontId="16" fillId="9" borderId="5" xfId="0" applyNumberFormat="1" applyFont="1" applyFill="1" applyBorder="1" applyAlignment="1" applyProtection="1">
      <alignment horizontal="center" vertical="center" shrinkToFit="1"/>
      <protection locked="0"/>
    </xf>
    <xf numFmtId="0" fontId="16" fillId="9" borderId="7" xfId="0" applyNumberFormat="1" applyFont="1" applyFill="1" applyBorder="1" applyAlignment="1" applyProtection="1">
      <alignment horizontal="center" vertical="center" shrinkToFit="1"/>
      <protection locked="0"/>
    </xf>
    <xf numFmtId="0" fontId="32" fillId="8" borderId="30" xfId="0" applyFont="1" applyFill="1" applyBorder="1" applyAlignment="1" applyProtection="1">
      <alignment vertical="center" shrinkToFit="1"/>
      <protection locked="0"/>
    </xf>
    <xf numFmtId="0" fontId="32" fillId="8" borderId="12" xfId="0" applyFont="1" applyFill="1" applyBorder="1" applyAlignment="1" applyProtection="1">
      <alignment horizontal="left" vertical="center" wrapText="1"/>
      <protection locked="0"/>
    </xf>
    <xf numFmtId="0" fontId="14" fillId="8" borderId="12" xfId="0" applyFont="1" applyFill="1" applyBorder="1" applyAlignment="1" applyProtection="1">
      <alignment horizontal="left" vertical="center" wrapText="1"/>
      <protection locked="0"/>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3" fillId="0" borderId="0" xfId="0" applyFont="1" applyProtection="1">
      <protection locked="0"/>
    </xf>
    <xf numFmtId="0" fontId="1" fillId="0" borderId="0" xfId="0" applyFont="1" applyProtection="1">
      <protection hidden="1"/>
    </xf>
    <xf numFmtId="0" fontId="23" fillId="0" borderId="0" xfId="0" applyFont="1" applyProtection="1">
      <protection hidden="1"/>
    </xf>
    <xf numFmtId="0" fontId="12" fillId="5" borderId="2" xfId="0" applyFont="1" applyFill="1" applyBorder="1" applyAlignment="1" applyProtection="1">
      <alignment vertical="center"/>
      <protection hidden="1"/>
    </xf>
    <xf numFmtId="0" fontId="14" fillId="5" borderId="7" xfId="0" applyFont="1" applyFill="1" applyBorder="1" applyAlignment="1" applyProtection="1">
      <alignment horizontal="right" vertical="center"/>
      <protection hidden="1"/>
    </xf>
    <xf numFmtId="0" fontId="46" fillId="0" borderId="0" xfId="0" applyFont="1" applyProtection="1">
      <protection locked="0"/>
    </xf>
    <xf numFmtId="0" fontId="38" fillId="5" borderId="9" xfId="0" applyFont="1" applyFill="1" applyBorder="1" applyAlignment="1" applyProtection="1">
      <alignment vertical="center"/>
      <protection hidden="1"/>
    </xf>
    <xf numFmtId="0" fontId="25" fillId="4" borderId="42" xfId="0" applyFont="1" applyFill="1" applyBorder="1" applyAlignment="1" applyProtection="1">
      <alignment horizontal="center" shrinkToFit="1"/>
      <protection hidden="1"/>
    </xf>
    <xf numFmtId="0" fontId="14" fillId="4" borderId="43" xfId="0" applyFont="1" applyFill="1" applyBorder="1" applyAlignment="1" applyProtection="1">
      <alignment vertical="center" wrapText="1"/>
      <protection hidden="1"/>
    </xf>
    <xf numFmtId="0" fontId="12" fillId="0" borderId="3" xfId="0" applyFont="1" applyFill="1" applyBorder="1" applyAlignment="1" applyProtection="1">
      <alignment horizontal="center" vertical="center" shrinkToFit="1"/>
      <protection locked="0" hidden="1"/>
    </xf>
    <xf numFmtId="0" fontId="12" fillId="0" borderId="3" xfId="0" applyNumberFormat="1" applyFont="1" applyFill="1" applyBorder="1" applyAlignment="1" applyProtection="1">
      <alignment horizontal="center" vertical="center" shrinkToFit="1"/>
      <protection locked="0"/>
    </xf>
    <xf numFmtId="0" fontId="4" fillId="0" borderId="44" xfId="0" applyFont="1" applyBorder="1" applyProtection="1">
      <protection hidden="1"/>
    </xf>
    <xf numFmtId="0" fontId="47" fillId="0" borderId="0" xfId="0" applyFont="1" applyProtection="1">
      <protection hidden="1"/>
    </xf>
    <xf numFmtId="0" fontId="48" fillId="0" borderId="0" xfId="0" applyFont="1" applyAlignment="1" applyProtection="1">
      <alignment wrapText="1"/>
      <protection hidden="1"/>
    </xf>
    <xf numFmtId="0" fontId="47" fillId="0" borderId="0" xfId="0" applyFont="1" applyAlignment="1" applyProtection="1">
      <alignment horizontal="left"/>
      <protection hidden="1"/>
    </xf>
    <xf numFmtId="0" fontId="28" fillId="0" borderId="13" xfId="0" applyFont="1" applyBorder="1" applyAlignment="1" applyProtection="1">
      <alignment horizontal="left"/>
      <protection hidden="1"/>
    </xf>
    <xf numFmtId="0" fontId="28" fillId="0" borderId="0" xfId="0" applyFont="1" applyBorder="1" applyAlignment="1" applyProtection="1">
      <alignment horizontal="left"/>
      <protection hidden="1"/>
    </xf>
    <xf numFmtId="0" fontId="12" fillId="5" borderId="2" xfId="0" applyFont="1" applyFill="1" applyBorder="1" applyAlignment="1" applyProtection="1">
      <alignment horizontal="center" vertical="center"/>
      <protection hidden="1"/>
    </xf>
    <xf numFmtId="0" fontId="12" fillId="5" borderId="11" xfId="0" applyFont="1" applyFill="1" applyBorder="1" applyAlignment="1" applyProtection="1">
      <alignment horizontal="center" vertical="center"/>
      <protection hidden="1"/>
    </xf>
    <xf numFmtId="0" fontId="21" fillId="5" borderId="11" xfId="0" applyFont="1" applyFill="1" applyBorder="1" applyAlignment="1" applyProtection="1">
      <alignment horizontal="center" vertical="center"/>
      <protection hidden="1"/>
    </xf>
    <xf numFmtId="3" fontId="12" fillId="5" borderId="2" xfId="0" applyNumberFormat="1" applyFont="1" applyFill="1" applyBorder="1" applyAlignment="1" applyProtection="1">
      <alignment horizontal="right" vertical="center"/>
      <protection hidden="1"/>
    </xf>
    <xf numFmtId="0" fontId="12" fillId="5" borderId="20" xfId="0" applyFont="1" applyFill="1" applyBorder="1" applyAlignment="1" applyProtection="1">
      <alignment horizontal="center" vertical="center" shrinkToFit="1"/>
      <protection hidden="1"/>
    </xf>
    <xf numFmtId="0" fontId="12" fillId="5" borderId="22" xfId="0" applyFont="1" applyFill="1" applyBorder="1" applyAlignment="1" applyProtection="1">
      <alignment horizontal="center" vertical="center" shrinkToFit="1"/>
      <protection hidden="1"/>
    </xf>
    <xf numFmtId="0" fontId="12" fillId="5" borderId="45" xfId="0" applyFont="1" applyFill="1" applyBorder="1" applyAlignment="1" applyProtection="1">
      <alignment horizontal="center" vertical="center" shrinkToFit="1"/>
      <protection hidden="1"/>
    </xf>
    <xf numFmtId="3" fontId="12" fillId="5" borderId="38" xfId="0" applyNumberFormat="1" applyFont="1" applyFill="1" applyBorder="1" applyAlignment="1" applyProtection="1">
      <alignment horizontal="right" vertical="center" shrinkToFit="1"/>
      <protection hidden="1"/>
    </xf>
    <xf numFmtId="0" fontId="12" fillId="5" borderId="38" xfId="0" applyFont="1" applyFill="1" applyBorder="1" applyAlignment="1" applyProtection="1">
      <alignment horizontal="right" vertical="center" shrinkToFit="1"/>
      <protection hidden="1"/>
    </xf>
    <xf numFmtId="0" fontId="12" fillId="5" borderId="28" xfId="0" applyFont="1" applyFill="1" applyBorder="1" applyAlignment="1" applyProtection="1">
      <alignment horizontal="center" vertical="center"/>
      <protection hidden="1"/>
    </xf>
    <xf numFmtId="0" fontId="12" fillId="5" borderId="12" xfId="0" applyFont="1" applyFill="1" applyBorder="1" applyAlignment="1" applyProtection="1">
      <alignment horizontal="center" vertical="center"/>
      <protection hidden="1"/>
    </xf>
    <xf numFmtId="0" fontId="12" fillId="5" borderId="46" xfId="0" applyFont="1" applyFill="1" applyBorder="1" applyAlignment="1" applyProtection="1">
      <alignment horizontal="center" vertical="center"/>
      <protection hidden="1"/>
    </xf>
    <xf numFmtId="0" fontId="41" fillId="4" borderId="40" xfId="0" applyFont="1" applyFill="1" applyBorder="1" applyAlignment="1" applyProtection="1">
      <alignment horizontal="center" vertical="center"/>
      <protection locked="0"/>
    </xf>
    <xf numFmtId="0" fontId="41" fillId="4" borderId="2" xfId="0" applyFont="1" applyFill="1" applyBorder="1" applyAlignment="1" applyProtection="1">
      <alignment horizontal="center" vertical="center"/>
      <protection locked="0"/>
    </xf>
    <xf numFmtId="0" fontId="41" fillId="4" borderId="7" xfId="0" applyFont="1" applyFill="1" applyBorder="1" applyAlignment="1" applyProtection="1">
      <alignment horizontal="center" vertical="center"/>
      <protection locked="0"/>
    </xf>
    <xf numFmtId="0" fontId="12" fillId="5" borderId="47" xfId="0" applyFont="1" applyFill="1" applyBorder="1" applyAlignment="1" applyProtection="1">
      <alignment horizontal="center" vertical="center" shrinkToFit="1"/>
      <protection hidden="1"/>
    </xf>
    <xf numFmtId="0" fontId="12" fillId="5" borderId="38" xfId="0" applyFont="1" applyFill="1" applyBorder="1" applyAlignment="1" applyProtection="1">
      <alignment horizontal="center" vertical="center" shrinkToFit="1"/>
      <protection hidden="1"/>
    </xf>
    <xf numFmtId="0" fontId="12" fillId="5" borderId="48" xfId="0" applyFont="1" applyFill="1" applyBorder="1" applyAlignment="1" applyProtection="1">
      <alignment horizontal="center" vertical="center" shrinkToFit="1"/>
      <protection hidden="1"/>
    </xf>
    <xf numFmtId="3" fontId="12" fillId="7" borderId="40" xfId="0" applyNumberFormat="1" applyFont="1" applyFill="1" applyBorder="1" applyAlignment="1" applyProtection="1">
      <alignment horizontal="center" vertical="center"/>
      <protection locked="0" hidden="1"/>
    </xf>
    <xf numFmtId="3" fontId="12" fillId="7" borderId="2" xfId="0" applyNumberFormat="1" applyFont="1" applyFill="1" applyBorder="1" applyAlignment="1" applyProtection="1">
      <alignment horizontal="center" vertical="center"/>
      <protection locked="0" hidden="1"/>
    </xf>
    <xf numFmtId="3" fontId="12" fillId="7" borderId="7" xfId="0" applyNumberFormat="1" applyFont="1" applyFill="1" applyBorder="1" applyAlignment="1" applyProtection="1">
      <alignment horizontal="center" vertical="center"/>
      <protection locked="0" hidden="1"/>
    </xf>
    <xf numFmtId="3" fontId="14" fillId="5" borderId="11" xfId="0" applyNumberFormat="1" applyFont="1" applyFill="1" applyBorder="1" applyAlignment="1" applyProtection="1">
      <alignment horizontal="right" vertical="center"/>
      <protection hidden="1"/>
    </xf>
    <xf numFmtId="0" fontId="12" fillId="5" borderId="16" xfId="0" applyFont="1" applyFill="1" applyBorder="1" applyAlignment="1" applyProtection="1">
      <alignment horizontal="center" vertical="center"/>
      <protection hidden="1"/>
    </xf>
    <xf numFmtId="0" fontId="12" fillId="5" borderId="11" xfId="0" applyFont="1" applyFill="1" applyBorder="1" applyAlignment="1" applyProtection="1">
      <alignment horizontal="center" vertical="center"/>
      <protection hidden="1"/>
    </xf>
    <xf numFmtId="0" fontId="12" fillId="5" borderId="49" xfId="0" applyFont="1" applyFill="1" applyBorder="1" applyAlignment="1" applyProtection="1">
      <alignment horizontal="center" vertical="center"/>
      <protection hidden="1"/>
    </xf>
    <xf numFmtId="3" fontId="14" fillId="5" borderId="12" xfId="0" applyNumberFormat="1" applyFont="1" applyFill="1" applyBorder="1" applyAlignment="1" applyProtection="1">
      <alignment horizontal="right" vertical="center"/>
      <protection hidden="1"/>
    </xf>
    <xf numFmtId="0" fontId="12" fillId="7" borderId="29" xfId="0" applyFont="1" applyFill="1" applyBorder="1" applyAlignment="1" applyProtection="1">
      <alignment vertical="center"/>
      <protection locked="0"/>
    </xf>
    <xf numFmtId="0" fontId="12" fillId="7" borderId="12" xfId="0" applyFont="1" applyFill="1" applyBorder="1" applyAlignment="1" applyProtection="1">
      <alignment vertical="center"/>
      <protection locked="0"/>
    </xf>
    <xf numFmtId="0" fontId="12" fillId="7" borderId="39" xfId="0" applyFont="1" applyFill="1" applyBorder="1" applyAlignment="1" applyProtection="1">
      <alignment vertical="center"/>
      <protection locked="0"/>
    </xf>
    <xf numFmtId="0" fontId="12" fillId="5" borderId="28" xfId="0" applyFont="1" applyFill="1" applyBorder="1" applyAlignment="1" applyProtection="1">
      <alignment horizontal="center" vertical="center" shrinkToFit="1"/>
      <protection hidden="1"/>
    </xf>
    <xf numFmtId="0" fontId="12" fillId="5" borderId="12" xfId="0" applyFont="1" applyFill="1" applyBorder="1" applyAlignment="1" applyProtection="1">
      <alignment horizontal="center" vertical="center" shrinkToFit="1"/>
      <protection hidden="1"/>
    </xf>
    <xf numFmtId="0" fontId="12" fillId="5" borderId="46" xfId="0" applyFont="1" applyFill="1" applyBorder="1" applyAlignment="1" applyProtection="1">
      <alignment horizontal="center" vertical="center" shrinkToFit="1"/>
      <protection hidden="1"/>
    </xf>
    <xf numFmtId="0" fontId="12" fillId="5" borderId="47" xfId="0" applyFont="1" applyFill="1" applyBorder="1" applyAlignment="1" applyProtection="1">
      <alignment horizontal="center" vertical="center"/>
      <protection hidden="1"/>
    </xf>
    <xf numFmtId="0" fontId="12" fillId="5" borderId="38" xfId="0" applyFont="1" applyFill="1" applyBorder="1" applyAlignment="1" applyProtection="1">
      <alignment horizontal="center" vertical="center"/>
      <protection hidden="1"/>
    </xf>
    <xf numFmtId="0" fontId="12" fillId="5" borderId="48" xfId="0" applyFont="1" applyFill="1" applyBorder="1" applyAlignment="1" applyProtection="1">
      <alignment horizontal="center" vertical="center"/>
      <protection hidden="1"/>
    </xf>
    <xf numFmtId="0" fontId="18" fillId="5" borderId="4" xfId="0" applyFont="1" applyFill="1" applyBorder="1" applyAlignment="1" applyProtection="1">
      <alignment horizontal="center" vertical="center" shrinkToFit="1"/>
      <protection hidden="1"/>
    </xf>
    <xf numFmtId="0" fontId="18" fillId="5" borderId="2" xfId="0" applyFont="1" applyFill="1" applyBorder="1" applyAlignment="1" applyProtection="1">
      <alignment horizontal="center" vertical="center" shrinkToFit="1"/>
      <protection hidden="1"/>
    </xf>
    <xf numFmtId="0" fontId="37" fillId="5" borderId="4" xfId="0" applyFont="1" applyFill="1" applyBorder="1" applyAlignment="1" applyProtection="1">
      <alignment horizontal="right" vertical="center"/>
      <protection hidden="1"/>
    </xf>
    <xf numFmtId="0" fontId="37" fillId="5" borderId="2" xfId="0" applyFont="1" applyFill="1" applyBorder="1" applyAlignment="1" applyProtection="1">
      <alignment horizontal="right" vertical="center"/>
      <protection hidden="1"/>
    </xf>
    <xf numFmtId="0" fontId="12" fillId="5" borderId="16" xfId="0" applyFont="1" applyFill="1" applyBorder="1" applyAlignment="1" applyProtection="1">
      <alignment horizontal="center" vertical="center" shrinkToFit="1"/>
      <protection hidden="1"/>
    </xf>
    <xf numFmtId="0" fontId="12" fillId="5" borderId="11" xfId="0" applyFont="1" applyFill="1" applyBorder="1" applyAlignment="1" applyProtection="1">
      <alignment horizontal="center" vertical="center" shrinkToFit="1"/>
      <protection hidden="1"/>
    </xf>
    <xf numFmtId="0" fontId="12" fillId="5" borderId="49" xfId="0" applyFont="1" applyFill="1" applyBorder="1" applyAlignment="1" applyProtection="1">
      <alignment horizontal="center" vertical="center" shrinkToFit="1"/>
      <protection hidden="1"/>
    </xf>
    <xf numFmtId="0" fontId="21" fillId="7" borderId="32" xfId="0" applyFont="1" applyFill="1" applyBorder="1" applyAlignment="1" applyProtection="1">
      <alignment horizontal="center" vertical="center"/>
      <protection locked="0"/>
    </xf>
    <xf numFmtId="0" fontId="21" fillId="7" borderId="11" xfId="0" applyFont="1" applyFill="1" applyBorder="1" applyAlignment="1" applyProtection="1">
      <alignment horizontal="center" vertical="center"/>
      <protection locked="0"/>
    </xf>
    <xf numFmtId="0" fontId="21" fillId="7" borderId="33" xfId="0" applyFont="1" applyFill="1" applyBorder="1" applyAlignment="1" applyProtection="1">
      <alignment horizontal="center" vertical="center"/>
      <protection locked="0"/>
    </xf>
    <xf numFmtId="0" fontId="12" fillId="5" borderId="4" xfId="0" applyFont="1" applyFill="1" applyBorder="1" applyAlignment="1" applyProtection="1">
      <alignment horizontal="center" vertical="center"/>
      <protection hidden="1"/>
    </xf>
    <xf numFmtId="0" fontId="12" fillId="5" borderId="2" xfId="0" applyFont="1" applyFill="1" applyBorder="1" applyAlignment="1" applyProtection="1">
      <alignment horizontal="center" vertical="center"/>
      <protection hidden="1"/>
    </xf>
    <xf numFmtId="0" fontId="12" fillId="5" borderId="6" xfId="0" applyFont="1" applyFill="1" applyBorder="1" applyAlignment="1" applyProtection="1">
      <alignment horizontal="center" vertical="center"/>
      <protection hidden="1"/>
    </xf>
    <xf numFmtId="0" fontId="45" fillId="4" borderId="18" xfId="0" applyFont="1" applyFill="1" applyBorder="1" applyAlignment="1" applyProtection="1">
      <alignment horizontal="center" vertical="center"/>
      <protection hidden="1"/>
    </xf>
    <xf numFmtId="0" fontId="21" fillId="5" borderId="16" xfId="0" applyFont="1" applyFill="1" applyBorder="1" applyAlignment="1" applyProtection="1">
      <alignment horizontal="center" vertical="center"/>
      <protection hidden="1"/>
    </xf>
    <xf numFmtId="0" fontId="21" fillId="5" borderId="11" xfId="0" applyFont="1" applyFill="1" applyBorder="1" applyAlignment="1" applyProtection="1">
      <alignment horizontal="center" vertical="center"/>
      <protection hidden="1"/>
    </xf>
    <xf numFmtId="0" fontId="21" fillId="5" borderId="33" xfId="0" applyFont="1" applyFill="1" applyBorder="1" applyAlignment="1" applyProtection="1">
      <alignment horizontal="center" vertical="center"/>
      <protection hidden="1"/>
    </xf>
    <xf numFmtId="0" fontId="32" fillId="4" borderId="12" xfId="0" applyFont="1" applyFill="1" applyBorder="1" applyAlignment="1" applyProtection="1">
      <alignment horizontal="center" vertical="center" wrapText="1"/>
    </xf>
    <xf numFmtId="0" fontId="32" fillId="4" borderId="39" xfId="0" applyFont="1" applyFill="1" applyBorder="1" applyAlignment="1" applyProtection="1">
      <alignment horizontal="center" vertical="center" wrapText="1"/>
    </xf>
    <xf numFmtId="0" fontId="32" fillId="4" borderId="12" xfId="0" applyFont="1" applyFill="1" applyBorder="1" applyAlignment="1" applyProtection="1">
      <alignment horizontal="center" vertical="center" wrapText="1"/>
      <protection hidden="1"/>
    </xf>
    <xf numFmtId="0" fontId="32" fillId="4" borderId="39" xfId="0" applyFont="1" applyFill="1" applyBorder="1" applyAlignment="1" applyProtection="1">
      <alignment horizontal="center" vertical="center" wrapText="1"/>
      <protection hidden="1"/>
    </xf>
  </cellXfs>
  <cellStyles count="2">
    <cellStyle name="Normal" xfId="0" builtinId="0"/>
    <cellStyle name="Percent" xfId="1" builtinId="5"/>
  </cellStyles>
  <dxfs count="28">
    <dxf>
      <font>
        <condense val="0"/>
        <extend val="0"/>
        <color indexed="19"/>
      </font>
    </dxf>
    <dxf>
      <font>
        <condense val="0"/>
        <extend val="0"/>
        <color indexed="60"/>
      </font>
    </dxf>
    <dxf>
      <font>
        <condense val="0"/>
        <extend val="0"/>
        <color indexed="43"/>
      </font>
    </dxf>
    <dxf>
      <font>
        <b/>
        <i val="0"/>
        <condense val="0"/>
        <extend val="0"/>
        <color indexed="16"/>
      </font>
      <fill>
        <patternFill patternType="solid">
          <bgColor indexed="55"/>
        </patternFill>
      </fill>
    </dxf>
    <dxf>
      <font>
        <b/>
        <i val="0"/>
        <condense val="0"/>
        <extend val="0"/>
        <color indexed="16"/>
      </font>
    </dxf>
    <dxf>
      <font>
        <condense val="0"/>
        <extend val="0"/>
        <color indexed="55"/>
      </font>
    </dxf>
    <dxf>
      <font>
        <condense val="0"/>
        <extend val="0"/>
        <color indexed="22"/>
      </font>
      <fill>
        <patternFill>
          <bgColor indexed="22"/>
        </patternFill>
      </fill>
    </dxf>
    <dxf>
      <font>
        <b/>
        <i val="0"/>
        <strike val="0"/>
        <condense val="0"/>
        <extend val="0"/>
        <color indexed="16"/>
      </font>
    </dxf>
    <dxf>
      <font>
        <b/>
        <i val="0"/>
        <condense val="0"/>
        <extend val="0"/>
        <color indexed="10"/>
      </font>
    </dxf>
    <dxf>
      <fill>
        <patternFill>
          <bgColor indexed="61"/>
        </patternFill>
      </fill>
    </dxf>
    <dxf>
      <font>
        <condense val="0"/>
        <extend val="0"/>
        <color auto="1"/>
      </font>
    </dxf>
    <dxf>
      <font>
        <condense val="0"/>
        <extend val="0"/>
        <color indexed="9"/>
      </font>
    </dxf>
    <dxf>
      <font>
        <condense val="0"/>
        <extend val="0"/>
        <color indexed="22"/>
      </font>
    </dxf>
    <dxf>
      <font>
        <condense val="0"/>
        <extend val="0"/>
        <color indexed="22"/>
      </font>
      <fill>
        <patternFill>
          <bgColor indexed="22"/>
        </patternFill>
      </fill>
    </dxf>
    <dxf>
      <font>
        <condense val="0"/>
        <extend val="0"/>
        <color indexed="9"/>
      </font>
    </dxf>
    <dxf>
      <font>
        <condense val="0"/>
        <extend val="0"/>
        <color indexed="16"/>
      </font>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
      <font>
        <condense val="0"/>
        <extend val="0"/>
        <color indexed="22"/>
      </font>
      <fill>
        <patternFill patternType="solid">
          <fgColor indexed="64"/>
          <bgColor indexed="22"/>
        </patternFill>
      </fill>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18</xdr:row>
      <xdr:rowOff>28575</xdr:rowOff>
    </xdr:from>
    <xdr:to>
      <xdr:col>2</xdr:col>
      <xdr:colOff>1133475</xdr:colOff>
      <xdr:row>26</xdr:row>
      <xdr:rowOff>152400</xdr:rowOff>
    </xdr:to>
    <xdr:pic>
      <xdr:nvPicPr>
        <xdr:cNvPr id="1070" name="Picture 3">
          <a:extLst>
            <a:ext uri="{FF2B5EF4-FFF2-40B4-BE49-F238E27FC236}">
              <a16:creationId xmlns:a16="http://schemas.microsoft.com/office/drawing/2014/main" id="{F3699311-17ED-44D8-9441-21F61F1FB4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4705350"/>
          <a:ext cx="2419350" cy="1952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B204"/>
  <sheetViews>
    <sheetView showZeros="0" tabSelected="1" zoomScale="92" zoomScaleNormal="90" workbookViewId="0" xr3:uid="{AEA406A1-0E4B-5B11-9CD5-51D6E497D94C}">
      <selection activeCell="I6" sqref="I6"/>
    </sheetView>
  </sheetViews>
  <sheetFormatPr defaultRowHeight="15.75"/>
  <cols>
    <col min="1" max="1" width="2.875" style="18" customWidth="1"/>
    <col min="2" max="2" width="14.125" customWidth="1"/>
    <col min="3" max="3" width="15.125" customWidth="1"/>
    <col min="4" max="4" width="2.625" style="7" customWidth="1"/>
    <col min="5" max="7" width="2.625" customWidth="1"/>
    <col min="8" max="8" width="25" customWidth="1"/>
    <col min="9" max="9" width="25.125" customWidth="1"/>
    <col min="10" max="10" width="1.75" customWidth="1"/>
    <col min="11" max="12" width="1.875" customWidth="1"/>
    <col min="13" max="13" width="2.875" customWidth="1"/>
    <col min="14" max="16" width="2.875" hidden="1" customWidth="1"/>
    <col min="17" max="22" width="2.875" customWidth="1"/>
    <col min="23" max="23" width="4.375" customWidth="1"/>
    <col min="24" max="24" width="7.25" customWidth="1"/>
    <col min="25" max="32" width="2.5" customWidth="1"/>
    <col min="33" max="33" width="2" style="54" hidden="1" customWidth="1"/>
    <col min="34" max="37" width="7" style="54" hidden="1" customWidth="1"/>
    <col min="38" max="38" width="1.875" style="54" hidden="1" customWidth="1"/>
    <col min="39" max="39" width="3.125" style="54" hidden="1" customWidth="1"/>
    <col min="40" max="40" width="2.625" style="54" hidden="1" customWidth="1"/>
    <col min="41" max="42" width="2.875" style="54" hidden="1" customWidth="1"/>
    <col min="43" max="43" width="5.125" style="54" hidden="1" customWidth="1"/>
    <col min="44" max="44" width="2.875" style="54" hidden="1" customWidth="1"/>
    <col min="45" max="45" width="45.75" style="167" hidden="1" customWidth="1"/>
    <col min="46" max="46" width="9.625" style="54" hidden="1" customWidth="1"/>
    <col min="47" max="47" width="2.125" style="54" hidden="1" customWidth="1"/>
    <col min="48" max="48" width="22.875" style="54" hidden="1" customWidth="1"/>
    <col min="49" max="49" width="43.875" style="54" hidden="1" customWidth="1"/>
    <col min="50" max="50" width="4.25" style="54" hidden="1" customWidth="1"/>
    <col min="51" max="51" width="3.25" style="54" hidden="1" customWidth="1"/>
    <col min="52" max="52" width="4.25" style="54" hidden="1" customWidth="1"/>
    <col min="53" max="53" width="5.875" style="54" hidden="1" customWidth="1"/>
    <col min="54" max="54" width="8" style="54" hidden="1" customWidth="1"/>
    <col min="55" max="55" width="8.625" style="54" hidden="1" customWidth="1"/>
    <col min="56" max="56" width="10.625" style="54" hidden="1" customWidth="1"/>
    <col min="57" max="57" width="15" style="167" hidden="1" customWidth="1"/>
    <col min="58" max="58" width="18.25" style="54" hidden="1" customWidth="1"/>
    <col min="59" max="60" width="19.875" style="54" hidden="1" customWidth="1"/>
    <col min="61" max="61" width="15" style="54" hidden="1" customWidth="1"/>
    <col min="62" max="62" width="14.125" style="54" hidden="1" customWidth="1"/>
    <col min="63" max="63" width="15.5" style="54" hidden="1" customWidth="1"/>
    <col min="64" max="64" width="15.75" style="54" hidden="1" customWidth="1"/>
    <col min="65" max="65" width="18" style="54" hidden="1" customWidth="1"/>
    <col min="66" max="66" width="13.5" style="54" hidden="1" customWidth="1"/>
    <col min="67" max="67" width="15.25" style="54" hidden="1" customWidth="1"/>
    <col min="68" max="68" width="11.625" style="54" hidden="1" customWidth="1"/>
    <col min="69" max="69" width="10.5" style="54" hidden="1" customWidth="1"/>
    <col min="70" max="70" width="13.125" style="54" hidden="1" customWidth="1"/>
    <col min="71" max="71" width="16.125" style="54" hidden="1" customWidth="1"/>
    <col min="72" max="72" width="18.25" style="54" hidden="1" customWidth="1"/>
    <col min="73" max="73" width="18.25" style="202" hidden="1" customWidth="1"/>
    <col min="74" max="74" width="16.25" style="54" hidden="1" customWidth="1"/>
    <col min="75" max="76" width="16.375" style="54" hidden="1" customWidth="1"/>
    <col min="77" max="78" width="11.375" style="54" hidden="1" customWidth="1"/>
    <col min="79" max="79" width="13.125" style="54" hidden="1" customWidth="1"/>
    <col min="80" max="80" width="15.5" style="54" hidden="1" customWidth="1"/>
    <col min="81" max="82" width="5.125" style="54" customWidth="1"/>
    <col min="83" max="83" width="8.125" style="54" customWidth="1"/>
    <col min="84" max="85" width="20.625" style="54" customWidth="1"/>
    <col min="86" max="86" width="33.625" style="54" customWidth="1"/>
    <col min="87" max="90" width="5.125" style="54" customWidth="1"/>
    <col min="91" max="91" width="8.125" style="54" customWidth="1"/>
    <col min="92" max="92" width="9" style="54"/>
    <col min="93" max="93" width="20.625" style="54" customWidth="1"/>
    <col min="94" max="94" width="25.5" style="54" customWidth="1"/>
    <col min="95" max="98" width="5" style="54" customWidth="1"/>
    <col min="99" max="99" width="8.125" style="54" customWidth="1"/>
    <col min="100" max="16384" width="9" style="54"/>
  </cols>
  <sheetData>
    <row r="1" spans="1:80" ht="15.75" customHeight="1" thickBot="1">
      <c r="P1" s="1"/>
      <c r="Q1" s="1"/>
      <c r="R1" s="1"/>
      <c r="S1" s="1"/>
      <c r="T1" s="1"/>
      <c r="U1" s="1"/>
      <c r="V1" s="1"/>
      <c r="X1" s="1"/>
      <c r="Y1" s="213" t="s">
        <v>0</v>
      </c>
      <c r="Z1" s="210"/>
      <c r="AA1" s="210"/>
      <c r="AB1" s="210"/>
      <c r="AC1" s="209" t="s">
        <v>1</v>
      </c>
      <c r="AD1" s="210"/>
      <c r="AE1" s="210"/>
      <c r="AF1" s="211"/>
      <c r="AG1" s="78"/>
      <c r="AH1" s="78"/>
      <c r="AI1" s="78"/>
      <c r="AJ1" s="78"/>
      <c r="AK1" s="78"/>
      <c r="AL1" s="78"/>
      <c r="AM1" s="78"/>
      <c r="AN1" s="78"/>
      <c r="AO1" s="78"/>
      <c r="AP1" s="78"/>
      <c r="AQ1" s="78"/>
      <c r="AR1" s="78"/>
      <c r="AS1" s="153"/>
      <c r="AT1" s="78"/>
      <c r="AU1" s="78"/>
      <c r="AZ1" s="54" t="s">
        <v>2</v>
      </c>
      <c r="BA1" s="54" t="s">
        <v>3</v>
      </c>
      <c r="BB1" s="54" t="s">
        <v>4</v>
      </c>
      <c r="BC1" s="54" t="s">
        <v>5</v>
      </c>
      <c r="BE1" s="201" t="s">
        <v>6</v>
      </c>
      <c r="BF1" s="200" t="s">
        <v>7</v>
      </c>
      <c r="BG1" s="200" t="s">
        <v>8</v>
      </c>
      <c r="BH1" s="200" t="s">
        <v>9</v>
      </c>
      <c r="BI1" s="200" t="s">
        <v>10</v>
      </c>
      <c r="BJ1" s="200" t="s">
        <v>11</v>
      </c>
      <c r="BK1" s="201" t="s">
        <v>12</v>
      </c>
      <c r="BL1" s="200" t="s">
        <v>13</v>
      </c>
      <c r="BM1" s="200" t="s">
        <v>14</v>
      </c>
      <c r="BN1" s="200" t="s">
        <v>15</v>
      </c>
      <c r="BO1" s="200" t="s">
        <v>16</v>
      </c>
      <c r="BP1" s="201" t="s">
        <v>17</v>
      </c>
      <c r="BQ1" s="201" t="s">
        <v>18</v>
      </c>
      <c r="BR1" s="201" t="s">
        <v>19</v>
      </c>
      <c r="BS1" s="200" t="s">
        <v>20</v>
      </c>
      <c r="BT1" s="201" t="s">
        <v>21</v>
      </c>
      <c r="BU1" s="201" t="s">
        <v>22</v>
      </c>
      <c r="BV1" s="201" t="s">
        <v>23</v>
      </c>
      <c r="BW1" s="200" t="s">
        <v>24</v>
      </c>
      <c r="BX1" s="200" t="s">
        <v>25</v>
      </c>
      <c r="BY1" s="201" t="s">
        <v>26</v>
      </c>
      <c r="BZ1" s="201" t="s">
        <v>27</v>
      </c>
      <c r="CA1" s="201" t="s">
        <v>28</v>
      </c>
      <c r="CB1" s="200" t="s">
        <v>29</v>
      </c>
    </row>
    <row r="2" spans="1:80" ht="16.5" thickBot="1">
      <c r="A2" s="19" t="s">
        <v>30</v>
      </c>
      <c r="B2" s="20" t="s">
        <v>31</v>
      </c>
      <c r="C2" s="21" t="s">
        <v>32</v>
      </c>
      <c r="D2" s="22" t="s">
        <v>33</v>
      </c>
      <c r="E2" s="23" t="s">
        <v>34</v>
      </c>
      <c r="F2" s="24" t="s">
        <v>35</v>
      </c>
      <c r="G2" s="25" t="s">
        <v>36</v>
      </c>
      <c r="H2" s="20" t="s">
        <v>37</v>
      </c>
      <c r="I2" s="20" t="s">
        <v>5</v>
      </c>
      <c r="J2" s="25"/>
      <c r="K2" s="19" t="s">
        <v>38</v>
      </c>
      <c r="L2" s="19" t="s">
        <v>39</v>
      </c>
      <c r="M2" s="20" t="s">
        <v>40</v>
      </c>
      <c r="Q2" s="34" t="s">
        <v>41</v>
      </c>
      <c r="R2" s="34" t="s">
        <v>42</v>
      </c>
      <c r="S2" s="33" t="s">
        <v>43</v>
      </c>
      <c r="T2" s="34" t="s">
        <v>44</v>
      </c>
      <c r="U2" s="33" t="s">
        <v>45</v>
      </c>
      <c r="V2" s="35" t="s">
        <v>46</v>
      </c>
      <c r="W2" s="19" t="s">
        <v>47</v>
      </c>
      <c r="X2" s="36" t="s">
        <v>3</v>
      </c>
      <c r="Y2" s="30" t="s">
        <v>33</v>
      </c>
      <c r="Z2" s="31" t="s">
        <v>34</v>
      </c>
      <c r="AA2" s="31" t="s">
        <v>35</v>
      </c>
      <c r="AB2" s="32" t="s">
        <v>36</v>
      </c>
      <c r="AC2" s="30" t="s">
        <v>33</v>
      </c>
      <c r="AD2" s="31" t="s">
        <v>34</v>
      </c>
      <c r="AE2" s="31" t="s">
        <v>35</v>
      </c>
      <c r="AF2" s="32" t="s">
        <v>36</v>
      </c>
      <c r="AG2" s="78"/>
      <c r="AH2" s="154"/>
      <c r="AI2" s="154"/>
      <c r="AJ2" s="154"/>
      <c r="AK2" s="154"/>
      <c r="AL2" s="154"/>
      <c r="AM2" s="22" t="s">
        <v>33</v>
      </c>
      <c r="AN2" s="23" t="s">
        <v>34</v>
      </c>
      <c r="AO2" s="24" t="s">
        <v>35</v>
      </c>
      <c r="AP2" s="25" t="s">
        <v>36</v>
      </c>
      <c r="AQ2" s="154"/>
      <c r="AR2" s="54">
        <v>1</v>
      </c>
      <c r="AS2" s="155" t="s">
        <v>48</v>
      </c>
      <c r="AT2" s="156"/>
      <c r="AU2" s="157">
        <v>1</v>
      </c>
      <c r="AV2" s="248"/>
      <c r="AW2" s="248"/>
      <c r="AZ2" s="158" t="s">
        <v>49</v>
      </c>
      <c r="BA2" s="159">
        <v>30000</v>
      </c>
      <c r="BB2" s="54">
        <v>0</v>
      </c>
      <c r="BC2" s="54">
        <v>0</v>
      </c>
      <c r="BE2" s="214" t="s">
        <v>50</v>
      </c>
      <c r="BF2" s="215" t="s">
        <v>51</v>
      </c>
      <c r="BG2" s="215" t="s">
        <v>52</v>
      </c>
      <c r="BH2" s="215" t="s">
        <v>53</v>
      </c>
      <c r="BI2" s="214" t="s">
        <v>54</v>
      </c>
      <c r="BJ2" s="215" t="s">
        <v>55</v>
      </c>
      <c r="BK2" s="214" t="s">
        <v>56</v>
      </c>
      <c r="BL2" s="214" t="s">
        <v>13</v>
      </c>
      <c r="BM2" s="215" t="s">
        <v>14</v>
      </c>
      <c r="BN2" s="214" t="s">
        <v>57</v>
      </c>
      <c r="BO2" s="214" t="s">
        <v>58</v>
      </c>
      <c r="BP2" s="214" t="s">
        <v>59</v>
      </c>
      <c r="BQ2" s="214" t="s">
        <v>60</v>
      </c>
      <c r="BR2" s="214" t="s">
        <v>61</v>
      </c>
      <c r="BS2" s="215" t="s">
        <v>62</v>
      </c>
      <c r="BT2" s="214" t="s">
        <v>63</v>
      </c>
      <c r="BU2" s="214" t="s">
        <v>64</v>
      </c>
      <c r="BV2" s="214" t="s">
        <v>65</v>
      </c>
      <c r="BW2" s="214" t="s">
        <v>66</v>
      </c>
      <c r="BX2" s="214" t="s">
        <v>67</v>
      </c>
      <c r="BY2" s="215" t="s">
        <v>68</v>
      </c>
      <c r="BZ2" s="215" t="s">
        <v>69</v>
      </c>
      <c r="CA2" s="214" t="s">
        <v>70</v>
      </c>
      <c r="CB2" s="214" t="s">
        <v>71</v>
      </c>
    </row>
    <row r="3" spans="1:80" ht="21" customHeight="1">
      <c r="A3" s="26">
        <v>1</v>
      </c>
      <c r="B3" s="186"/>
      <c r="C3" s="256" t="s">
        <v>72</v>
      </c>
      <c r="D3" s="27">
        <f>AM3+Y3-AC3</f>
        <v>4</v>
      </c>
      <c r="E3" s="27">
        <f>AN3+Z3-AD3</f>
        <v>5</v>
      </c>
      <c r="F3" s="27">
        <f>AO3+AA3-AE3</f>
        <v>1</v>
      </c>
      <c r="G3" s="27">
        <f>AP3+AB3-AF3</f>
        <v>9</v>
      </c>
      <c r="H3" s="28" t="str">
        <f t="shared" ref="H3:H18" si="0">VLOOKUP($C3,$AV$47:$BB$218,2,FALSE)</f>
        <v>Loner, Always Hungry, Mighty Blow, Really Stupid, Regeneration, Throw Team-mate</v>
      </c>
      <c r="I3" s="188" t="s">
        <v>73</v>
      </c>
      <c r="J3" s="218">
        <f t="shared" ref="J3:J18" si="1">VLOOKUP(W3,$BB$2:$BC$9,2)</f>
        <v>0</v>
      </c>
      <c r="K3" s="191"/>
      <c r="L3" s="191"/>
      <c r="M3" s="234"/>
      <c r="Q3" s="193"/>
      <c r="R3" s="193"/>
      <c r="S3" s="192"/>
      <c r="T3" s="193"/>
      <c r="U3" s="194"/>
      <c r="V3" s="195"/>
      <c r="W3" s="37">
        <f>Q3+R3*3+S3*2+T3*2+V3*5</f>
        <v>0</v>
      </c>
      <c r="X3" s="180">
        <f t="shared" ref="X3:X18" si="2">IF(K3="",IF(C3&lt;&gt;" ",VLOOKUP($C3,$AV$47:$BB$218,7,FALSE)+(Y3*$BA$2)+(Z3*$BA$3)+(AA3*$BA$4)+(AB3*$BA$5)+((J3-(Y3+Z3+AA3+AB3))*20000)+AG3*10000,0),0)+COUNT(SEARCH("Fan Favourite",I3,1))*30000</f>
        <v>110000</v>
      </c>
      <c r="Y3" s="237"/>
      <c r="Z3" s="238"/>
      <c r="AA3" s="239"/>
      <c r="AB3" s="240"/>
      <c r="AC3" s="205"/>
      <c r="AD3" s="206"/>
      <c r="AE3" s="207"/>
      <c r="AF3" s="208"/>
      <c r="AG3" s="258">
        <f t="shared" ref="AG3:AG18" si="3">COUNT(SEARCH("~*",I3),SEARCH("~*",I3,(SEARCH("~*",I3)+1)),SEARCH("~*",I3,(SEARCH("~*",I3,(SEARCH("~*",I3)+1)))+1))</f>
        <v>0</v>
      </c>
      <c r="AH3" s="162" t="b">
        <f>IF(C3&lt;&gt;" ",OR(D3&lt;1,E3&lt;1,F3&lt;1,G3&lt;1),"FALSE")</f>
        <v>0</v>
      </c>
      <c r="AI3" s="162" t="b">
        <f>IF(C3&lt;&gt;" ",OR(D3&gt;10,E3&gt;10,F3&gt;10,G3&gt;10),"FALSE")</f>
        <v>0</v>
      </c>
      <c r="AJ3" s="162" t="b">
        <f>OR(D3-AM3&gt;2,E3-AN3&gt;2,F3-AO3&gt;2,G3-AP3&gt;2)</f>
        <v>0</v>
      </c>
      <c r="AK3" s="162" t="b">
        <f>OR(AM3-D3&gt;2,AN3-E3&gt;2,AO3-F3&gt;2,AP3-G3&gt;2)</f>
        <v>0</v>
      </c>
      <c r="AL3" s="154">
        <f>VLOOKUP(C3,$AS$2:$AU$14,3,FALSE)</f>
        <v>7</v>
      </c>
      <c r="AM3" s="162">
        <f t="shared" ref="AM3:AM18" si="4">VLOOKUP($C3,$AV$47:$BB$204,3,FALSE)</f>
        <v>4</v>
      </c>
      <c r="AN3" s="162">
        <f t="shared" ref="AN3:AN18" si="5">VLOOKUP($C3,$AV$47:$BB$204,4,FALSE)</f>
        <v>5</v>
      </c>
      <c r="AO3" s="162">
        <f t="shared" ref="AO3:AO18" si="6">VLOOKUP($C3,$AV$47:$BB$204,5,FALSE)</f>
        <v>1</v>
      </c>
      <c r="AP3" s="162">
        <f t="shared" ref="AP3:AP18" si="7">VLOOKUP($C3,$AV$47:$BB$204,6,FALSE)</f>
        <v>9</v>
      </c>
      <c r="AQ3" s="162"/>
      <c r="AR3" s="54">
        <v>2</v>
      </c>
      <c r="AS3" s="155" t="str">
        <f t="shared" ref="AS3:AS11" si="8">IF(AT3=0,"",AT3)</f>
        <v>Black Orc</v>
      </c>
      <c r="AT3" s="156" t="str">
        <f>HLOOKUP(H$23,BE$1:CB$16,2,FALSE)</f>
        <v>Black Orc</v>
      </c>
      <c r="AU3" s="157">
        <f t="shared" ref="AU3:AU14" si="9">IF(AS3="","",AU2+1)</f>
        <v>2</v>
      </c>
      <c r="AV3" s="248" t="e">
        <f>IF(COUNTIF($C$3:$C$18,AS3)&gt;VLOOKUP(AS3,$AV$47:$BC$204,8,),1,0)</f>
        <v>#N/A</v>
      </c>
      <c r="AW3" s="248" t="str">
        <f t="shared" ref="AW3:AW14" si="10">AS3</f>
        <v>Black Orc</v>
      </c>
      <c r="AZ3" s="158" t="s">
        <v>34</v>
      </c>
      <c r="BA3" s="159">
        <v>50000</v>
      </c>
      <c r="BB3" s="54">
        <v>6</v>
      </c>
      <c r="BC3" s="54">
        <v>1</v>
      </c>
      <c r="BE3" s="214" t="s">
        <v>74</v>
      </c>
      <c r="BF3" s="215" t="s">
        <v>75</v>
      </c>
      <c r="BG3" s="215" t="s">
        <v>76</v>
      </c>
      <c r="BH3" s="215" t="s">
        <v>77</v>
      </c>
      <c r="BI3" s="214" t="s">
        <v>78</v>
      </c>
      <c r="BJ3" s="215" t="s">
        <v>79</v>
      </c>
      <c r="BK3" s="214" t="s">
        <v>80</v>
      </c>
      <c r="BL3" s="214" t="s">
        <v>81</v>
      </c>
      <c r="BM3" s="214" t="s">
        <v>82</v>
      </c>
      <c r="BN3" s="214" t="s">
        <v>83</v>
      </c>
      <c r="BO3" s="214" t="s">
        <v>84</v>
      </c>
      <c r="BP3" s="214" t="s">
        <v>85</v>
      </c>
      <c r="BQ3" s="214" t="s">
        <v>86</v>
      </c>
      <c r="BR3" s="214" t="s">
        <v>68</v>
      </c>
      <c r="BS3" s="215" t="s">
        <v>87</v>
      </c>
      <c r="BT3" s="214" t="s">
        <v>88</v>
      </c>
      <c r="BU3" s="214" t="s">
        <v>89</v>
      </c>
      <c r="BV3" s="214" t="s">
        <v>90</v>
      </c>
      <c r="BW3" s="214" t="s">
        <v>91</v>
      </c>
      <c r="BX3" s="214" t="s">
        <v>92</v>
      </c>
      <c r="BY3" s="215" t="s">
        <v>93</v>
      </c>
      <c r="BZ3" s="215" t="s">
        <v>94</v>
      </c>
      <c r="CA3" s="214" t="s">
        <v>28</v>
      </c>
      <c r="CB3" s="214" t="s">
        <v>95</v>
      </c>
    </row>
    <row r="4" spans="1:80" ht="21" customHeight="1">
      <c r="A4" s="29">
        <v>2</v>
      </c>
      <c r="B4" s="186"/>
      <c r="C4" s="256" t="s">
        <v>65</v>
      </c>
      <c r="D4" s="27" t="e">
        <f t="shared" ref="D4:D18" si="11">AM4+Y4-AC4</f>
        <v>#N/A</v>
      </c>
      <c r="E4" s="27" t="e">
        <f t="shared" ref="E4:E18" si="12">AN4+Z4-AD4</f>
        <v>#N/A</v>
      </c>
      <c r="F4" s="27" t="e">
        <f t="shared" ref="F4:F18" si="13">AO4+AA4-AE4</f>
        <v>#N/A</v>
      </c>
      <c r="G4" s="27" t="e">
        <f t="shared" ref="G4:G18" si="14">AP4+AB4-AF4</f>
        <v>#N/A</v>
      </c>
      <c r="H4" s="28" t="e">
        <f t="shared" si="0"/>
        <v>#N/A</v>
      </c>
      <c r="I4" s="189" t="s">
        <v>73</v>
      </c>
      <c r="J4" s="218">
        <f t="shared" si="1"/>
        <v>0</v>
      </c>
      <c r="K4" s="191"/>
      <c r="L4" s="191"/>
      <c r="M4" s="234"/>
      <c r="Q4" s="193"/>
      <c r="R4" s="193"/>
      <c r="S4" s="192"/>
      <c r="T4" s="193"/>
      <c r="U4" s="194"/>
      <c r="V4" s="195"/>
      <c r="W4" s="37">
        <f>Q4+R4*3+S4*2+T4*2+V4*5</f>
        <v>0</v>
      </c>
      <c r="X4" s="180" t="e">
        <f t="shared" si="2"/>
        <v>#N/A</v>
      </c>
      <c r="Y4" s="237"/>
      <c r="Z4" s="238"/>
      <c r="AA4" s="239"/>
      <c r="AB4" s="240"/>
      <c r="AC4" s="205"/>
      <c r="AD4" s="206"/>
      <c r="AE4" s="207"/>
      <c r="AF4" s="208"/>
      <c r="AG4" s="258">
        <f t="shared" si="3"/>
        <v>0</v>
      </c>
      <c r="AH4" s="162" t="e">
        <f t="shared" ref="AH4:AH18" si="15">IF(C4&lt;&gt;" ",OR(D4&lt;1,E4&lt;1,F4&lt;1,G4&lt;1),"FALSE")</f>
        <v>#N/A</v>
      </c>
      <c r="AI4" s="162" t="e">
        <f t="shared" ref="AI4:AI18" si="16">IF(C4&lt;&gt;" ",OR(D4&gt;10,E4&gt;10,F4&gt;10,G4&gt;10),"FALSE")</f>
        <v>#N/A</v>
      </c>
      <c r="AJ4" s="162" t="e">
        <f t="shared" ref="AJ4:AJ18" si="17">OR(D4-AM4&gt;2,E4-AN4&gt;2,F4-AO4&gt;2,G4-AP4&gt;2)</f>
        <v>#N/A</v>
      </c>
      <c r="AK4" s="162" t="e">
        <f t="shared" ref="AK4:AK18" si="18">OR(AM4-D4&gt;2,AN4-E4&gt;2,AO4-F4&gt;2,AP4-G4&gt;2)</f>
        <v>#N/A</v>
      </c>
      <c r="AL4" s="154">
        <f>VLOOKUP(C4,$AS$2:$AU$14,3,FALSE)</f>
        <v>2</v>
      </c>
      <c r="AM4" s="162" t="e">
        <f t="shared" si="4"/>
        <v>#N/A</v>
      </c>
      <c r="AN4" s="162" t="e">
        <f t="shared" si="5"/>
        <v>#N/A</v>
      </c>
      <c r="AO4" s="162" t="e">
        <f t="shared" si="6"/>
        <v>#N/A</v>
      </c>
      <c r="AP4" s="162" t="e">
        <f t="shared" si="7"/>
        <v>#N/A</v>
      </c>
      <c r="AQ4" s="162"/>
      <c r="AR4" s="54">
        <v>3</v>
      </c>
      <c r="AS4" s="155" t="str">
        <f t="shared" si="8"/>
        <v>Orc Blitzer</v>
      </c>
      <c r="AT4" s="156" t="str">
        <f>HLOOKUP(H$23,BE$1:CB$16,3,FALSE)</f>
        <v>Orc Blitzer</v>
      </c>
      <c r="AU4" s="157">
        <f t="shared" si="9"/>
        <v>3</v>
      </c>
      <c r="AV4" s="249">
        <f>IF((COUNTIF($C$3:$C$18,AS4)+IF(AND(AS4="Treeman",H23="Halfling"),-1,0))+IF(AND(AS4="Ghoul",H23="Necromantic"),2,0)&gt;VLOOKUP(AS4,$AV$47:$BC$204,8,),1,0)</f>
        <v>0</v>
      </c>
      <c r="AW4" s="167" t="str">
        <f t="shared" si="10"/>
        <v>Orc Blitzer</v>
      </c>
      <c r="AZ4" s="158" t="s">
        <v>35</v>
      </c>
      <c r="BA4" s="159">
        <v>40000</v>
      </c>
      <c r="BB4" s="54">
        <v>16</v>
      </c>
      <c r="BC4" s="54">
        <v>2</v>
      </c>
      <c r="BE4" s="214" t="s">
        <v>96</v>
      </c>
      <c r="BF4" s="214" t="s">
        <v>97</v>
      </c>
      <c r="BG4" s="215" t="s">
        <v>98</v>
      </c>
      <c r="BH4" s="215" t="s">
        <v>99</v>
      </c>
      <c r="BI4" s="214" t="s">
        <v>100</v>
      </c>
      <c r="BJ4" s="215" t="s">
        <v>101</v>
      </c>
      <c r="BK4" s="214" t="s">
        <v>102</v>
      </c>
      <c r="BL4" s="214" t="s">
        <v>103</v>
      </c>
      <c r="BM4" s="214" t="s">
        <v>104</v>
      </c>
      <c r="BN4" s="214" t="s">
        <v>105</v>
      </c>
      <c r="BO4" s="214" t="s">
        <v>106</v>
      </c>
      <c r="BP4" s="214" t="s">
        <v>107</v>
      </c>
      <c r="BQ4" s="214" t="s">
        <v>108</v>
      </c>
      <c r="BR4" s="214" t="s">
        <v>109</v>
      </c>
      <c r="BS4" s="215" t="s">
        <v>110</v>
      </c>
      <c r="BT4" s="214" t="s">
        <v>111</v>
      </c>
      <c r="BU4" s="214" t="s">
        <v>104</v>
      </c>
      <c r="BV4" s="214" t="s">
        <v>112</v>
      </c>
      <c r="BW4" s="214" t="s">
        <v>113</v>
      </c>
      <c r="BX4" s="214" t="s">
        <v>114</v>
      </c>
      <c r="BY4" s="215" t="s">
        <v>59</v>
      </c>
      <c r="BZ4" s="215" t="s">
        <v>115</v>
      </c>
      <c r="CA4" s="214" t="s">
        <v>116</v>
      </c>
      <c r="CB4" s="214" t="s">
        <v>117</v>
      </c>
    </row>
    <row r="5" spans="1:80" ht="21" customHeight="1">
      <c r="A5" s="26">
        <v>3</v>
      </c>
      <c r="B5" s="186"/>
      <c r="C5" s="256" t="s">
        <v>65</v>
      </c>
      <c r="D5" s="27" t="e">
        <f t="shared" si="11"/>
        <v>#N/A</v>
      </c>
      <c r="E5" s="27" t="e">
        <f t="shared" si="12"/>
        <v>#N/A</v>
      </c>
      <c r="F5" s="27" t="e">
        <f t="shared" si="13"/>
        <v>#N/A</v>
      </c>
      <c r="G5" s="27" t="e">
        <f t="shared" si="14"/>
        <v>#N/A</v>
      </c>
      <c r="H5" s="28" t="e">
        <f t="shared" si="0"/>
        <v>#N/A</v>
      </c>
      <c r="I5" s="188" t="s">
        <v>73</v>
      </c>
      <c r="J5" s="218">
        <f t="shared" si="1"/>
        <v>0</v>
      </c>
      <c r="K5" s="191"/>
      <c r="L5" s="191"/>
      <c r="M5" s="234"/>
      <c r="Q5" s="193"/>
      <c r="R5" s="193"/>
      <c r="S5" s="192"/>
      <c r="T5" s="193"/>
      <c r="U5" s="194"/>
      <c r="V5" s="195"/>
      <c r="W5" s="37">
        <f t="shared" ref="W5:W18" si="19">Q5+R5*3+S5*2+T5*2+V5*5</f>
        <v>0</v>
      </c>
      <c r="X5" s="180" t="e">
        <f t="shared" si="2"/>
        <v>#N/A</v>
      </c>
      <c r="Y5" s="237"/>
      <c r="Z5" s="238"/>
      <c r="AA5" s="239"/>
      <c r="AB5" s="240"/>
      <c r="AC5" s="205"/>
      <c r="AD5" s="206"/>
      <c r="AE5" s="207"/>
      <c r="AF5" s="208"/>
      <c r="AG5" s="258">
        <f t="shared" si="3"/>
        <v>0</v>
      </c>
      <c r="AH5" s="162" t="e">
        <f t="shared" si="15"/>
        <v>#N/A</v>
      </c>
      <c r="AI5" s="162" t="e">
        <f t="shared" si="16"/>
        <v>#N/A</v>
      </c>
      <c r="AJ5" s="162" t="e">
        <f t="shared" si="17"/>
        <v>#N/A</v>
      </c>
      <c r="AK5" s="162" t="e">
        <f t="shared" si="18"/>
        <v>#N/A</v>
      </c>
      <c r="AL5" s="154">
        <f t="shared" ref="AL5:AL18" si="20">VLOOKUP(C5,$AS$2:$AU$14,3,FALSE)</f>
        <v>2</v>
      </c>
      <c r="AM5" s="162" t="e">
        <f t="shared" si="4"/>
        <v>#N/A</v>
      </c>
      <c r="AN5" s="162" t="e">
        <f t="shared" si="5"/>
        <v>#N/A</v>
      </c>
      <c r="AO5" s="162" t="e">
        <f t="shared" si="6"/>
        <v>#N/A</v>
      </c>
      <c r="AP5" s="162" t="e">
        <f t="shared" si="7"/>
        <v>#N/A</v>
      </c>
      <c r="AQ5" s="162"/>
      <c r="AR5" s="54">
        <v>4</v>
      </c>
      <c r="AS5" s="155" t="str">
        <f t="shared" si="8"/>
        <v>Orc Lineman</v>
      </c>
      <c r="AT5" s="156" t="str">
        <f>HLOOKUP(H$23,BE$1:CB$16,4,FALSE)</f>
        <v>Orc Lineman</v>
      </c>
      <c r="AU5" s="157">
        <f t="shared" si="9"/>
        <v>4</v>
      </c>
      <c r="AV5" s="167">
        <f>IF((COUNTIF($C$3:$C$18,AS5)+IF(AND(AS5="LRB4 Treeman",H23="Halfling"),-1,0))&gt;VLOOKUP(AS5,$AV$47:$BC$204,8,),1,0)</f>
        <v>0</v>
      </c>
      <c r="AW5" s="167" t="str">
        <f t="shared" si="10"/>
        <v>Orc Lineman</v>
      </c>
      <c r="AZ5" s="158" t="s">
        <v>36</v>
      </c>
      <c r="BA5" s="159">
        <v>30000</v>
      </c>
      <c r="BB5" s="54">
        <v>31</v>
      </c>
      <c r="BC5" s="54">
        <v>3</v>
      </c>
      <c r="BE5" s="214" t="s">
        <v>118</v>
      </c>
      <c r="BF5" s="214" t="s">
        <v>119</v>
      </c>
      <c r="BG5" s="215" t="s">
        <v>97</v>
      </c>
      <c r="BH5" s="215" t="s">
        <v>120</v>
      </c>
      <c r="BI5" s="214" t="s">
        <v>121</v>
      </c>
      <c r="BJ5" s="215" t="s">
        <v>122</v>
      </c>
      <c r="BK5" s="214" t="s">
        <v>123</v>
      </c>
      <c r="BL5" s="214" t="s">
        <v>124</v>
      </c>
      <c r="BM5" s="214" t="s">
        <v>125</v>
      </c>
      <c r="BN5" s="214" t="s">
        <v>126</v>
      </c>
      <c r="BO5" s="214" t="s">
        <v>127</v>
      </c>
      <c r="BP5" s="214" t="s">
        <v>128</v>
      </c>
      <c r="BQ5" s="215" t="s">
        <v>129</v>
      </c>
      <c r="BR5" s="214" t="s">
        <v>130</v>
      </c>
      <c r="BS5" s="215" t="s">
        <v>131</v>
      </c>
      <c r="BT5" s="214" t="s">
        <v>132</v>
      </c>
      <c r="BU5" s="214" t="s">
        <v>133</v>
      </c>
      <c r="BV5" s="214" t="s">
        <v>134</v>
      </c>
      <c r="BW5" s="214" t="s">
        <v>135</v>
      </c>
      <c r="BX5" s="214" t="s">
        <v>108</v>
      </c>
      <c r="BY5" s="215" t="s">
        <v>130</v>
      </c>
      <c r="BZ5" s="215" t="s">
        <v>136</v>
      </c>
      <c r="CA5" s="214" t="s">
        <v>137</v>
      </c>
      <c r="CB5" s="214" t="s">
        <v>138</v>
      </c>
    </row>
    <row r="6" spans="1:80" ht="21" customHeight="1">
      <c r="A6" s="29">
        <v>4</v>
      </c>
      <c r="B6" s="186"/>
      <c r="C6" s="256" t="s">
        <v>65</v>
      </c>
      <c r="D6" s="27" t="e">
        <f t="shared" si="11"/>
        <v>#N/A</v>
      </c>
      <c r="E6" s="27" t="e">
        <f t="shared" si="12"/>
        <v>#N/A</v>
      </c>
      <c r="F6" s="27" t="e">
        <f t="shared" si="13"/>
        <v>#N/A</v>
      </c>
      <c r="G6" s="27" t="e">
        <f t="shared" si="14"/>
        <v>#N/A</v>
      </c>
      <c r="H6" s="28" t="e">
        <f t="shared" si="0"/>
        <v>#N/A</v>
      </c>
      <c r="I6" s="189" t="s">
        <v>73</v>
      </c>
      <c r="J6" s="218">
        <f t="shared" si="1"/>
        <v>0</v>
      </c>
      <c r="K6" s="191"/>
      <c r="L6" s="191"/>
      <c r="M6" s="234"/>
      <c r="Q6" s="193"/>
      <c r="R6" s="193"/>
      <c r="S6" s="192"/>
      <c r="T6" s="193"/>
      <c r="U6" s="194"/>
      <c r="V6" s="195"/>
      <c r="W6" s="37">
        <f t="shared" si="19"/>
        <v>0</v>
      </c>
      <c r="X6" s="180" t="e">
        <f t="shared" si="2"/>
        <v>#N/A</v>
      </c>
      <c r="Y6" s="237"/>
      <c r="Z6" s="238"/>
      <c r="AA6" s="239"/>
      <c r="AB6" s="240"/>
      <c r="AC6" s="205"/>
      <c r="AD6" s="206"/>
      <c r="AE6" s="207"/>
      <c r="AF6" s="208"/>
      <c r="AG6" s="258">
        <f t="shared" si="3"/>
        <v>0</v>
      </c>
      <c r="AH6" s="162" t="e">
        <f t="shared" si="15"/>
        <v>#N/A</v>
      </c>
      <c r="AI6" s="162" t="e">
        <f t="shared" si="16"/>
        <v>#N/A</v>
      </c>
      <c r="AJ6" s="162" t="e">
        <f t="shared" si="17"/>
        <v>#N/A</v>
      </c>
      <c r="AK6" s="162" t="e">
        <f t="shared" si="18"/>
        <v>#N/A</v>
      </c>
      <c r="AL6" s="154">
        <f t="shared" si="20"/>
        <v>2</v>
      </c>
      <c r="AM6" s="162" t="e">
        <f t="shared" si="4"/>
        <v>#N/A</v>
      </c>
      <c r="AN6" s="162" t="e">
        <f t="shared" si="5"/>
        <v>#N/A</v>
      </c>
      <c r="AO6" s="162" t="e">
        <f t="shared" si="6"/>
        <v>#N/A</v>
      </c>
      <c r="AP6" s="162" t="e">
        <f t="shared" si="7"/>
        <v>#N/A</v>
      </c>
      <c r="AQ6" s="162"/>
      <c r="AR6" s="54">
        <v>5</v>
      </c>
      <c r="AS6" s="155" t="str">
        <f t="shared" si="8"/>
        <v>Orc Thrower</v>
      </c>
      <c r="AT6" s="156" t="str">
        <f>HLOOKUP(H$23,BE$1:CB$16,5,FALSE)</f>
        <v>Orc Thrower</v>
      </c>
      <c r="AU6" s="157">
        <f t="shared" si="9"/>
        <v>5</v>
      </c>
      <c r="AV6" s="167">
        <f>IF(COUNTIF($C$3:$C$18,AS6)&gt;VLOOKUP(AS6,$AV$47:$BC$204,8,),1,0)</f>
        <v>0</v>
      </c>
      <c r="AW6" s="167" t="str">
        <f t="shared" si="10"/>
        <v>Orc Thrower</v>
      </c>
      <c r="BB6" s="54">
        <v>51</v>
      </c>
      <c r="BC6" s="54">
        <v>4</v>
      </c>
      <c r="BE6" s="214" t="s">
        <v>104</v>
      </c>
      <c r="BF6" s="214" t="s">
        <v>139</v>
      </c>
      <c r="BG6" s="214" t="s">
        <v>140</v>
      </c>
      <c r="BH6" s="214" t="s">
        <v>141</v>
      </c>
      <c r="BI6" s="214" t="s">
        <v>142</v>
      </c>
      <c r="BJ6" s="214" t="s">
        <v>143</v>
      </c>
      <c r="BK6" s="214" t="s">
        <v>144</v>
      </c>
      <c r="BL6" s="214" t="s">
        <v>145</v>
      </c>
      <c r="BM6" s="214" t="s">
        <v>146</v>
      </c>
      <c r="BN6" s="214" t="s">
        <v>144</v>
      </c>
      <c r="BO6" s="215" t="s">
        <v>22</v>
      </c>
      <c r="BP6" s="214" t="s">
        <v>147</v>
      </c>
      <c r="BQ6" s="214" t="s">
        <v>148</v>
      </c>
      <c r="BR6" s="214" t="s">
        <v>149</v>
      </c>
      <c r="BS6" s="214" t="s">
        <v>150</v>
      </c>
      <c r="BT6" s="214" t="s">
        <v>119</v>
      </c>
      <c r="BU6" s="214" t="s">
        <v>119</v>
      </c>
      <c r="BV6" s="214" t="s">
        <v>13</v>
      </c>
      <c r="BW6" s="214" t="s">
        <v>151</v>
      </c>
      <c r="BX6" s="214" t="s">
        <v>129</v>
      </c>
      <c r="BY6" s="215" t="s">
        <v>149</v>
      </c>
      <c r="BZ6" s="215" t="s">
        <v>152</v>
      </c>
      <c r="CA6" s="214" t="s">
        <v>129</v>
      </c>
      <c r="CB6" s="214" t="s">
        <v>153</v>
      </c>
    </row>
    <row r="7" spans="1:80" ht="21" customHeight="1" thickBot="1">
      <c r="A7" s="26">
        <v>5</v>
      </c>
      <c r="B7" s="186"/>
      <c r="C7" s="256" t="s">
        <v>65</v>
      </c>
      <c r="D7" s="27" t="e">
        <f t="shared" si="11"/>
        <v>#N/A</v>
      </c>
      <c r="E7" s="27" t="e">
        <f t="shared" si="12"/>
        <v>#N/A</v>
      </c>
      <c r="F7" s="27" t="e">
        <f t="shared" si="13"/>
        <v>#N/A</v>
      </c>
      <c r="G7" s="27" t="e">
        <f t="shared" si="14"/>
        <v>#N/A</v>
      </c>
      <c r="H7" s="28" t="e">
        <f t="shared" si="0"/>
        <v>#N/A</v>
      </c>
      <c r="I7" s="188"/>
      <c r="J7" s="218">
        <f t="shared" si="1"/>
        <v>0</v>
      </c>
      <c r="K7" s="191"/>
      <c r="L7" s="191"/>
      <c r="M7" s="234"/>
      <c r="Q7" s="193"/>
      <c r="R7" s="193"/>
      <c r="S7" s="192"/>
      <c r="T7" s="193"/>
      <c r="U7" s="194"/>
      <c r="V7" s="195"/>
      <c r="W7" s="37">
        <f t="shared" si="19"/>
        <v>0</v>
      </c>
      <c r="X7" s="180" t="e">
        <f t="shared" si="2"/>
        <v>#N/A</v>
      </c>
      <c r="Y7" s="237"/>
      <c r="Z7" s="238"/>
      <c r="AA7" s="239"/>
      <c r="AB7" s="240"/>
      <c r="AC7" s="205"/>
      <c r="AD7" s="206"/>
      <c r="AE7" s="207"/>
      <c r="AF7" s="208"/>
      <c r="AG7" s="258">
        <f t="shared" si="3"/>
        <v>0</v>
      </c>
      <c r="AH7" s="162" t="e">
        <f t="shared" si="15"/>
        <v>#N/A</v>
      </c>
      <c r="AI7" s="162" t="e">
        <f t="shared" si="16"/>
        <v>#N/A</v>
      </c>
      <c r="AJ7" s="162" t="e">
        <f t="shared" si="17"/>
        <v>#N/A</v>
      </c>
      <c r="AK7" s="162" t="e">
        <f t="shared" si="18"/>
        <v>#N/A</v>
      </c>
      <c r="AL7" s="154">
        <f t="shared" si="20"/>
        <v>2</v>
      </c>
      <c r="AM7" s="162" t="e">
        <f t="shared" si="4"/>
        <v>#N/A</v>
      </c>
      <c r="AN7" s="162" t="e">
        <f t="shared" si="5"/>
        <v>#N/A</v>
      </c>
      <c r="AO7" s="162" t="e">
        <f t="shared" si="6"/>
        <v>#N/A</v>
      </c>
      <c r="AP7" s="162" t="e">
        <f t="shared" si="7"/>
        <v>#N/A</v>
      </c>
      <c r="AQ7" s="162"/>
      <c r="AR7" s="54">
        <v>6</v>
      </c>
      <c r="AS7" s="155" t="str">
        <f t="shared" si="8"/>
        <v>Goblin</v>
      </c>
      <c r="AT7" s="156" t="str">
        <f>HLOOKUP(H$23,BE$1:CB$16,6,FALSE)</f>
        <v>Goblin</v>
      </c>
      <c r="AU7" s="157">
        <f t="shared" si="9"/>
        <v>6</v>
      </c>
      <c r="AV7" s="167">
        <f>IF(COUNTIF($C$3:$C$18,AS7)&gt;VLOOKUP(AS7,$AV$47:$BC$204,8,),1,0)</f>
        <v>0</v>
      </c>
      <c r="AW7" s="167" t="str">
        <f t="shared" si="10"/>
        <v>Goblin</v>
      </c>
      <c r="BB7" s="54">
        <v>76</v>
      </c>
      <c r="BC7" s="54">
        <v>5</v>
      </c>
      <c r="BE7" s="214" t="s">
        <v>129</v>
      </c>
      <c r="BF7" s="214" t="s">
        <v>140</v>
      </c>
      <c r="BG7" s="216" t="s">
        <v>154</v>
      </c>
      <c r="BH7" s="214" t="s">
        <v>155</v>
      </c>
      <c r="BI7" s="214" t="s">
        <v>156</v>
      </c>
      <c r="BJ7" s="214" t="s">
        <v>157</v>
      </c>
      <c r="BK7" s="214" t="s">
        <v>156</v>
      </c>
      <c r="BL7" s="214" t="s">
        <v>72</v>
      </c>
      <c r="BM7" s="214" t="s">
        <v>158</v>
      </c>
      <c r="BN7" s="214" t="s">
        <v>156</v>
      </c>
      <c r="BO7" s="214" t="s">
        <v>159</v>
      </c>
      <c r="BP7" s="214" t="s">
        <v>160</v>
      </c>
      <c r="BQ7" s="215" t="s">
        <v>161</v>
      </c>
      <c r="BR7" s="214" t="s">
        <v>116</v>
      </c>
      <c r="BS7" s="214" t="s">
        <v>162</v>
      </c>
      <c r="BT7" s="214" t="s">
        <v>139</v>
      </c>
      <c r="BU7" s="214" t="s">
        <v>139</v>
      </c>
      <c r="BV7" s="214" t="s">
        <v>72</v>
      </c>
      <c r="BW7" s="214" t="s">
        <v>163</v>
      </c>
      <c r="BX7" s="214" t="s">
        <v>148</v>
      </c>
      <c r="BY7" s="214" t="s">
        <v>116</v>
      </c>
      <c r="BZ7" s="214" t="s">
        <v>133</v>
      </c>
      <c r="CA7" s="214" t="s">
        <v>164</v>
      </c>
      <c r="CB7" s="214" t="s">
        <v>144</v>
      </c>
    </row>
    <row r="8" spans="1:80" ht="21" customHeight="1">
      <c r="A8" s="29">
        <v>6</v>
      </c>
      <c r="B8" s="186"/>
      <c r="C8" s="256" t="s">
        <v>90</v>
      </c>
      <c r="D8" s="27">
        <f t="shared" si="11"/>
        <v>6</v>
      </c>
      <c r="E8" s="27">
        <f t="shared" si="12"/>
        <v>3</v>
      </c>
      <c r="F8" s="27">
        <f t="shared" si="13"/>
        <v>3</v>
      </c>
      <c r="G8" s="27">
        <f t="shared" si="14"/>
        <v>9</v>
      </c>
      <c r="H8" s="28" t="str">
        <f t="shared" si="0"/>
        <v>Block</v>
      </c>
      <c r="I8" s="189" t="s">
        <v>165</v>
      </c>
      <c r="J8" s="218">
        <f t="shared" si="1"/>
        <v>0</v>
      </c>
      <c r="K8" s="191"/>
      <c r="L8" s="191"/>
      <c r="M8" s="234"/>
      <c r="Q8" s="193"/>
      <c r="R8" s="193"/>
      <c r="S8" s="192"/>
      <c r="T8" s="193"/>
      <c r="U8" s="194"/>
      <c r="V8" s="195"/>
      <c r="W8" s="37">
        <f t="shared" si="19"/>
        <v>0</v>
      </c>
      <c r="X8" s="180">
        <f t="shared" si="2"/>
        <v>80000</v>
      </c>
      <c r="Y8" s="237"/>
      <c r="Z8" s="238"/>
      <c r="AA8" s="239"/>
      <c r="AB8" s="240"/>
      <c r="AC8" s="205"/>
      <c r="AD8" s="206"/>
      <c r="AE8" s="207"/>
      <c r="AF8" s="208"/>
      <c r="AG8" s="258">
        <f t="shared" si="3"/>
        <v>0</v>
      </c>
      <c r="AH8" s="162" t="b">
        <f t="shared" si="15"/>
        <v>0</v>
      </c>
      <c r="AI8" s="162" t="b">
        <f t="shared" si="16"/>
        <v>0</v>
      </c>
      <c r="AJ8" s="162" t="b">
        <f t="shared" si="17"/>
        <v>0</v>
      </c>
      <c r="AK8" s="162" t="b">
        <f t="shared" si="18"/>
        <v>0</v>
      </c>
      <c r="AL8" s="154">
        <f t="shared" si="20"/>
        <v>3</v>
      </c>
      <c r="AM8" s="162">
        <f t="shared" si="4"/>
        <v>6</v>
      </c>
      <c r="AN8" s="162">
        <f t="shared" si="5"/>
        <v>3</v>
      </c>
      <c r="AO8" s="162">
        <f t="shared" si="6"/>
        <v>3</v>
      </c>
      <c r="AP8" s="162">
        <f t="shared" si="7"/>
        <v>9</v>
      </c>
      <c r="AQ8" s="162"/>
      <c r="AR8" s="54">
        <v>7</v>
      </c>
      <c r="AS8" s="155" t="str">
        <f t="shared" si="8"/>
        <v>Troll</v>
      </c>
      <c r="AT8" s="156" t="str">
        <f>HLOOKUP(H$23,BE$1:CB$16,7,FALSE)</f>
        <v>Troll</v>
      </c>
      <c r="AU8" s="157">
        <f t="shared" si="9"/>
        <v>7</v>
      </c>
      <c r="AV8" s="249">
        <f>IF((COUNTIF($C$3:$C$18,AS8)+IF(AND(AS8="Troll",H23="Goblin"),-1,0))&gt;VLOOKUP(AS8,$AV$47:$BC$204,8,),1,0)</f>
        <v>0</v>
      </c>
      <c r="AW8" s="167" t="str">
        <f t="shared" si="10"/>
        <v>Troll</v>
      </c>
      <c r="BB8" s="54">
        <v>176</v>
      </c>
      <c r="BC8" s="54">
        <v>6</v>
      </c>
      <c r="BE8" s="214" t="s">
        <v>146</v>
      </c>
      <c r="BF8" s="214" t="s">
        <v>166</v>
      </c>
      <c r="BG8" s="214" t="s">
        <v>146</v>
      </c>
      <c r="BH8" s="214" t="s">
        <v>97</v>
      </c>
      <c r="BI8" s="214" t="s">
        <v>167</v>
      </c>
      <c r="BJ8" s="214" t="s">
        <v>168</v>
      </c>
      <c r="BK8" s="214" t="s">
        <v>169</v>
      </c>
      <c r="BL8" s="214" t="s">
        <v>133</v>
      </c>
      <c r="BM8" s="214" t="s">
        <v>170</v>
      </c>
      <c r="BN8" s="214" t="s">
        <v>146</v>
      </c>
      <c r="BO8" s="215" t="s">
        <v>129</v>
      </c>
      <c r="BP8" s="214" t="s">
        <v>171</v>
      </c>
      <c r="BQ8" s="214" t="s">
        <v>146</v>
      </c>
      <c r="BR8" s="214" t="s">
        <v>147</v>
      </c>
      <c r="BS8" s="214" t="s">
        <v>168</v>
      </c>
      <c r="BT8" s="214" t="s">
        <v>140</v>
      </c>
      <c r="BU8" s="214" t="s">
        <v>146</v>
      </c>
      <c r="BV8" s="214" t="s">
        <v>133</v>
      </c>
      <c r="BW8" s="214" t="s">
        <v>172</v>
      </c>
      <c r="BX8" s="214" t="s">
        <v>161</v>
      </c>
      <c r="BY8" s="214" t="s">
        <v>147</v>
      </c>
      <c r="BZ8" s="214" t="s">
        <v>163</v>
      </c>
      <c r="CA8" s="214" t="s">
        <v>146</v>
      </c>
      <c r="CB8" s="214" t="s">
        <v>156</v>
      </c>
    </row>
    <row r="9" spans="1:80" ht="21" customHeight="1">
      <c r="A9" s="26">
        <v>7</v>
      </c>
      <c r="B9" s="186"/>
      <c r="C9" s="256" t="s">
        <v>90</v>
      </c>
      <c r="D9" s="27">
        <f t="shared" si="11"/>
        <v>6</v>
      </c>
      <c r="E9" s="27">
        <f t="shared" si="12"/>
        <v>3</v>
      </c>
      <c r="F9" s="27">
        <f t="shared" si="13"/>
        <v>3</v>
      </c>
      <c r="G9" s="27">
        <f t="shared" si="14"/>
        <v>9</v>
      </c>
      <c r="H9" s="28" t="str">
        <f t="shared" si="0"/>
        <v>Block</v>
      </c>
      <c r="I9" s="188" t="s">
        <v>173</v>
      </c>
      <c r="J9" s="218">
        <f t="shared" si="1"/>
        <v>0</v>
      </c>
      <c r="K9" s="191"/>
      <c r="L9" s="191"/>
      <c r="M9" s="234"/>
      <c r="Q9" s="193"/>
      <c r="R9" s="193"/>
      <c r="S9" s="192"/>
      <c r="T9" s="193"/>
      <c r="U9" s="194"/>
      <c r="V9" s="195"/>
      <c r="W9" s="37">
        <f t="shared" si="19"/>
        <v>0</v>
      </c>
      <c r="X9" s="180">
        <f t="shared" si="2"/>
        <v>80000</v>
      </c>
      <c r="Y9" s="237"/>
      <c r="Z9" s="238"/>
      <c r="AA9" s="239"/>
      <c r="AB9" s="240"/>
      <c r="AC9" s="205"/>
      <c r="AD9" s="206"/>
      <c r="AE9" s="207"/>
      <c r="AF9" s="208"/>
      <c r="AG9" s="258">
        <f t="shared" si="3"/>
        <v>0</v>
      </c>
      <c r="AH9" s="162" t="b">
        <f t="shared" si="15"/>
        <v>0</v>
      </c>
      <c r="AI9" s="162" t="b">
        <f t="shared" si="16"/>
        <v>0</v>
      </c>
      <c r="AJ9" s="162" t="b">
        <f t="shared" si="17"/>
        <v>0</v>
      </c>
      <c r="AK9" s="162" t="b">
        <f t="shared" si="18"/>
        <v>0</v>
      </c>
      <c r="AL9" s="154">
        <f t="shared" si="20"/>
        <v>3</v>
      </c>
      <c r="AM9" s="162">
        <f t="shared" si="4"/>
        <v>6</v>
      </c>
      <c r="AN9" s="162">
        <f t="shared" si="5"/>
        <v>3</v>
      </c>
      <c r="AO9" s="162">
        <f t="shared" si="6"/>
        <v>3</v>
      </c>
      <c r="AP9" s="162">
        <f t="shared" si="7"/>
        <v>9</v>
      </c>
      <c r="AQ9" s="162"/>
      <c r="AR9" s="54">
        <v>8</v>
      </c>
      <c r="AS9" s="155" t="str">
        <f t="shared" si="8"/>
        <v>#Bomber Dribblesnot</v>
      </c>
      <c r="AT9" s="156" t="str">
        <f>HLOOKUP(H$23,BE$1:CB$16,8,FALSE)</f>
        <v>#Bomber Dribblesnot</v>
      </c>
      <c r="AU9" s="157">
        <f t="shared" si="9"/>
        <v>8</v>
      </c>
      <c r="AV9" s="167">
        <f t="shared" ref="AV9:AV17" si="21">IF(COUNTIF($C$3:$C$18,AS9)&gt;VLOOKUP(AS9,$AV$47:$BC$204,8,),1,0)</f>
        <v>0</v>
      </c>
      <c r="AW9" s="167" t="str">
        <f t="shared" si="10"/>
        <v>#Bomber Dribblesnot</v>
      </c>
      <c r="BE9" s="214" t="s">
        <v>174</v>
      </c>
      <c r="BF9" s="214" t="s">
        <v>175</v>
      </c>
      <c r="BG9" s="214" t="s">
        <v>176</v>
      </c>
      <c r="BH9" s="216" t="s">
        <v>133</v>
      </c>
      <c r="BI9" s="214" t="s">
        <v>169</v>
      </c>
      <c r="BJ9" s="214" t="s">
        <v>177</v>
      </c>
      <c r="BK9" s="214" t="s">
        <v>178</v>
      </c>
      <c r="BL9" s="214" t="s">
        <v>179</v>
      </c>
      <c r="BM9" s="214" t="s">
        <v>180</v>
      </c>
      <c r="BN9" s="214" t="s">
        <v>181</v>
      </c>
      <c r="BO9" s="215" t="s">
        <v>182</v>
      </c>
      <c r="BP9" s="214" t="s">
        <v>183</v>
      </c>
      <c r="BQ9" s="214" t="s">
        <v>184</v>
      </c>
      <c r="BR9" s="214" t="s">
        <v>164</v>
      </c>
      <c r="BS9" s="214" t="s">
        <v>129</v>
      </c>
      <c r="BT9" s="214" t="s">
        <v>166</v>
      </c>
      <c r="BU9" s="215" t="s">
        <v>176</v>
      </c>
      <c r="BV9" s="214" t="s">
        <v>146</v>
      </c>
      <c r="BW9" s="214" t="s">
        <v>185</v>
      </c>
      <c r="BX9" s="214" t="s">
        <v>146</v>
      </c>
      <c r="BY9" s="214" t="s">
        <v>164</v>
      </c>
      <c r="BZ9" s="214" t="s">
        <v>172</v>
      </c>
      <c r="CA9" s="214" t="s">
        <v>186</v>
      </c>
      <c r="CB9" s="214" t="s">
        <v>178</v>
      </c>
    </row>
    <row r="10" spans="1:80" ht="21" customHeight="1" thickBot="1">
      <c r="A10" s="29">
        <v>8</v>
      </c>
      <c r="B10" s="186"/>
      <c r="C10" s="256" t="s">
        <v>90</v>
      </c>
      <c r="D10" s="27">
        <f t="shared" si="11"/>
        <v>6</v>
      </c>
      <c r="E10" s="27">
        <f t="shared" si="12"/>
        <v>3</v>
      </c>
      <c r="F10" s="27">
        <f t="shared" si="13"/>
        <v>3</v>
      </c>
      <c r="G10" s="27">
        <f t="shared" si="14"/>
        <v>9</v>
      </c>
      <c r="H10" s="28" t="str">
        <f t="shared" si="0"/>
        <v>Block</v>
      </c>
      <c r="I10" s="189"/>
      <c r="J10" s="218">
        <f t="shared" si="1"/>
        <v>0</v>
      </c>
      <c r="K10" s="191"/>
      <c r="L10" s="191"/>
      <c r="M10" s="234"/>
      <c r="Q10" s="193"/>
      <c r="R10" s="193"/>
      <c r="S10" s="192"/>
      <c r="T10" s="193"/>
      <c r="U10" s="194"/>
      <c r="V10" s="195"/>
      <c r="W10" s="37">
        <f t="shared" si="19"/>
        <v>0</v>
      </c>
      <c r="X10" s="180">
        <f t="shared" si="2"/>
        <v>80000</v>
      </c>
      <c r="Y10" s="237"/>
      <c r="Z10" s="238"/>
      <c r="AA10" s="239"/>
      <c r="AB10" s="240"/>
      <c r="AC10" s="205"/>
      <c r="AD10" s="206"/>
      <c r="AE10" s="207"/>
      <c r="AF10" s="208"/>
      <c r="AG10" s="258">
        <f t="shared" si="3"/>
        <v>0</v>
      </c>
      <c r="AH10" s="162" t="b">
        <f t="shared" si="15"/>
        <v>0</v>
      </c>
      <c r="AI10" s="162" t="b">
        <f t="shared" si="16"/>
        <v>0</v>
      </c>
      <c r="AJ10" s="162" t="b">
        <f t="shared" si="17"/>
        <v>0</v>
      </c>
      <c r="AK10" s="162" t="b">
        <f t="shared" si="18"/>
        <v>0</v>
      </c>
      <c r="AL10" s="154">
        <f t="shared" si="20"/>
        <v>3</v>
      </c>
      <c r="AM10" s="162">
        <f t="shared" si="4"/>
        <v>6</v>
      </c>
      <c r="AN10" s="162">
        <f t="shared" si="5"/>
        <v>3</v>
      </c>
      <c r="AO10" s="162">
        <f t="shared" si="6"/>
        <v>3</v>
      </c>
      <c r="AP10" s="162">
        <f t="shared" si="7"/>
        <v>9</v>
      </c>
      <c r="AQ10" s="162"/>
      <c r="AR10" s="54">
        <v>9</v>
      </c>
      <c r="AS10" s="155" t="str">
        <f t="shared" si="8"/>
        <v>#Morg'n'Thorg</v>
      </c>
      <c r="AT10" s="156" t="str">
        <f>HLOOKUP(H$23,BE$1:CB$16,9,FALSE)</f>
        <v>#Morg'n'Thorg</v>
      </c>
      <c r="AU10" s="157">
        <f t="shared" si="9"/>
        <v>9</v>
      </c>
      <c r="AV10" s="167">
        <f t="shared" si="21"/>
        <v>0</v>
      </c>
      <c r="AW10" s="167" t="str">
        <f t="shared" si="10"/>
        <v>#Morg'n'Thorg</v>
      </c>
      <c r="BE10" s="214" t="s">
        <v>170</v>
      </c>
      <c r="BF10" s="214" t="s">
        <v>187</v>
      </c>
      <c r="BG10" s="214" t="s">
        <v>188</v>
      </c>
      <c r="BH10" s="214" t="s">
        <v>137</v>
      </c>
      <c r="BI10" s="214" t="s">
        <v>171</v>
      </c>
      <c r="BJ10" s="214" t="s">
        <v>189</v>
      </c>
      <c r="BK10" s="214" t="s">
        <v>146</v>
      </c>
      <c r="BL10" s="214" t="s">
        <v>146</v>
      </c>
      <c r="BM10" s="214" t="s">
        <v>48</v>
      </c>
      <c r="BN10" s="214" t="s">
        <v>190</v>
      </c>
      <c r="BO10" s="214" t="s">
        <v>146</v>
      </c>
      <c r="BP10" s="214" t="s">
        <v>191</v>
      </c>
      <c r="BQ10" s="214" t="s">
        <v>192</v>
      </c>
      <c r="BR10" s="214" t="s">
        <v>183</v>
      </c>
      <c r="BS10" s="214" t="s">
        <v>193</v>
      </c>
      <c r="BT10" s="214" t="s">
        <v>175</v>
      </c>
      <c r="BU10" s="214" t="s">
        <v>194</v>
      </c>
      <c r="BV10" s="214" t="s">
        <v>195</v>
      </c>
      <c r="BW10" s="214" t="s">
        <v>196</v>
      </c>
      <c r="BX10" s="214" t="s">
        <v>184</v>
      </c>
      <c r="BY10" s="214" t="s">
        <v>183</v>
      </c>
      <c r="BZ10" s="214" t="s">
        <v>146</v>
      </c>
      <c r="CA10" s="214" t="s">
        <v>48</v>
      </c>
      <c r="CB10" s="214" t="s">
        <v>146</v>
      </c>
    </row>
    <row r="11" spans="1:80" ht="21" customHeight="1" thickBot="1">
      <c r="A11" s="26">
        <v>9</v>
      </c>
      <c r="B11" s="186"/>
      <c r="C11" s="256" t="s">
        <v>90</v>
      </c>
      <c r="D11" s="27">
        <f t="shared" si="11"/>
        <v>6</v>
      </c>
      <c r="E11" s="27">
        <f t="shared" si="12"/>
        <v>3</v>
      </c>
      <c r="F11" s="27">
        <f t="shared" si="13"/>
        <v>3</v>
      </c>
      <c r="G11" s="27">
        <f t="shared" si="14"/>
        <v>9</v>
      </c>
      <c r="H11" s="28" t="str">
        <f t="shared" si="0"/>
        <v>Block</v>
      </c>
      <c r="I11" s="188"/>
      <c r="J11" s="218">
        <f t="shared" si="1"/>
        <v>0</v>
      </c>
      <c r="K11" s="191"/>
      <c r="L11" s="191"/>
      <c r="M11" s="234"/>
      <c r="Q11" s="193"/>
      <c r="R11" s="193"/>
      <c r="S11" s="192"/>
      <c r="T11" s="193"/>
      <c r="U11" s="194"/>
      <c r="V11" s="195"/>
      <c r="W11" s="37">
        <f t="shared" si="19"/>
        <v>0</v>
      </c>
      <c r="X11" s="180">
        <f t="shared" si="2"/>
        <v>80000</v>
      </c>
      <c r="Y11" s="237"/>
      <c r="Z11" s="238"/>
      <c r="AA11" s="239"/>
      <c r="AB11" s="240"/>
      <c r="AC11" s="205"/>
      <c r="AD11" s="206"/>
      <c r="AE11" s="207"/>
      <c r="AF11" s="208"/>
      <c r="AG11" s="258">
        <f t="shared" si="3"/>
        <v>0</v>
      </c>
      <c r="AH11" s="162" t="b">
        <f t="shared" si="15"/>
        <v>0</v>
      </c>
      <c r="AI11" s="162" t="b">
        <f t="shared" si="16"/>
        <v>0</v>
      </c>
      <c r="AJ11" s="162" t="b">
        <f t="shared" si="17"/>
        <v>0</v>
      </c>
      <c r="AK11" s="162" t="b">
        <f t="shared" si="18"/>
        <v>0</v>
      </c>
      <c r="AL11" s="154">
        <f t="shared" si="20"/>
        <v>3</v>
      </c>
      <c r="AM11" s="162">
        <f t="shared" si="4"/>
        <v>6</v>
      </c>
      <c r="AN11" s="162">
        <f t="shared" si="5"/>
        <v>3</v>
      </c>
      <c r="AO11" s="162">
        <f t="shared" si="6"/>
        <v>3</v>
      </c>
      <c r="AP11" s="162">
        <f t="shared" si="7"/>
        <v>9</v>
      </c>
      <c r="AQ11" s="162"/>
      <c r="AR11" s="54">
        <v>10</v>
      </c>
      <c r="AS11" s="155" t="str">
        <f t="shared" si="8"/>
        <v>#Ripper</v>
      </c>
      <c r="AT11" s="156" t="str">
        <f>HLOOKUP(H$23,BE$1:CB$16,10,FALSE)</f>
        <v>#Ripper</v>
      </c>
      <c r="AU11" s="157">
        <f t="shared" si="9"/>
        <v>10</v>
      </c>
      <c r="AV11" s="167">
        <f t="shared" si="21"/>
        <v>0</v>
      </c>
      <c r="AW11" s="167" t="str">
        <f t="shared" si="10"/>
        <v>#Ripper</v>
      </c>
      <c r="BE11" s="214" t="s">
        <v>180</v>
      </c>
      <c r="BF11" s="214" t="s">
        <v>146</v>
      </c>
      <c r="BG11" s="214" t="s">
        <v>197</v>
      </c>
      <c r="BH11" s="214" t="s">
        <v>166</v>
      </c>
      <c r="BI11" s="214" t="s">
        <v>146</v>
      </c>
      <c r="BJ11" s="214" t="s">
        <v>146</v>
      </c>
      <c r="BK11" s="214" t="s">
        <v>181</v>
      </c>
      <c r="BL11" s="214" t="s">
        <v>176</v>
      </c>
      <c r="BM11" s="214" t="s">
        <v>48</v>
      </c>
      <c r="BN11" s="214" t="s">
        <v>180</v>
      </c>
      <c r="BO11" s="214" t="s">
        <v>158</v>
      </c>
      <c r="BP11" s="214" t="s">
        <v>198</v>
      </c>
      <c r="BQ11" s="214" t="s">
        <v>48</v>
      </c>
      <c r="BR11" s="214" t="s">
        <v>191</v>
      </c>
      <c r="BS11" s="214" t="s">
        <v>146</v>
      </c>
      <c r="BT11" s="214" t="s">
        <v>187</v>
      </c>
      <c r="BU11" s="214"/>
      <c r="BV11" s="214" t="s">
        <v>194</v>
      </c>
      <c r="BW11" s="214" t="s">
        <v>146</v>
      </c>
      <c r="BX11" s="214" t="s">
        <v>192</v>
      </c>
      <c r="BY11" s="214" t="s">
        <v>191</v>
      </c>
      <c r="BZ11" s="214" t="s">
        <v>176</v>
      </c>
      <c r="CA11" s="214" t="s">
        <v>48</v>
      </c>
      <c r="CB11" s="214" t="s">
        <v>170</v>
      </c>
    </row>
    <row r="12" spans="1:80" ht="21" customHeight="1" thickBot="1">
      <c r="A12" s="29">
        <v>10</v>
      </c>
      <c r="B12" s="186"/>
      <c r="C12" s="256" t="s">
        <v>112</v>
      </c>
      <c r="D12" s="27">
        <f t="shared" si="11"/>
        <v>5</v>
      </c>
      <c r="E12" s="27">
        <f t="shared" si="12"/>
        <v>3</v>
      </c>
      <c r="F12" s="27">
        <f t="shared" si="13"/>
        <v>3</v>
      </c>
      <c r="G12" s="27">
        <f t="shared" si="14"/>
        <v>9</v>
      </c>
      <c r="H12" s="28">
        <f t="shared" si="0"/>
        <v>0</v>
      </c>
      <c r="I12" s="188"/>
      <c r="J12" s="218">
        <f t="shared" si="1"/>
        <v>0</v>
      </c>
      <c r="K12" s="191"/>
      <c r="L12" s="191"/>
      <c r="M12" s="234"/>
      <c r="Q12" s="193"/>
      <c r="R12" s="193"/>
      <c r="S12" s="192"/>
      <c r="T12" s="193"/>
      <c r="U12" s="194"/>
      <c r="V12" s="195"/>
      <c r="W12" s="37">
        <f t="shared" si="19"/>
        <v>0</v>
      </c>
      <c r="X12" s="180">
        <f t="shared" si="2"/>
        <v>50000</v>
      </c>
      <c r="Y12" s="237"/>
      <c r="Z12" s="238"/>
      <c r="AA12" s="239"/>
      <c r="AB12" s="240"/>
      <c r="AC12" s="205"/>
      <c r="AD12" s="206"/>
      <c r="AE12" s="207"/>
      <c r="AF12" s="208"/>
      <c r="AG12" s="258">
        <f t="shared" si="3"/>
        <v>0</v>
      </c>
      <c r="AH12" s="162" t="b">
        <f t="shared" si="15"/>
        <v>0</v>
      </c>
      <c r="AI12" s="162" t="b">
        <f t="shared" si="16"/>
        <v>0</v>
      </c>
      <c r="AJ12" s="162" t="b">
        <f t="shared" si="17"/>
        <v>0</v>
      </c>
      <c r="AK12" s="162" t="b">
        <f t="shared" si="18"/>
        <v>0</v>
      </c>
      <c r="AL12" s="154">
        <f t="shared" si="20"/>
        <v>4</v>
      </c>
      <c r="AM12" s="162">
        <f t="shared" si="4"/>
        <v>5</v>
      </c>
      <c r="AN12" s="162">
        <f t="shared" si="5"/>
        <v>3</v>
      </c>
      <c r="AO12" s="162">
        <f t="shared" si="6"/>
        <v>3</v>
      </c>
      <c r="AP12" s="162">
        <f t="shared" si="7"/>
        <v>9</v>
      </c>
      <c r="AQ12" s="162"/>
      <c r="AR12" s="54">
        <v>11</v>
      </c>
      <c r="AS12" s="155" t="str">
        <f t="shared" ref="AS12:AS17" si="22">IF(AT12=0," ",AT12)</f>
        <v>#Scrappa Sorehead</v>
      </c>
      <c r="AT12" s="156" t="str">
        <f>HLOOKUP(H$23,BE$1:CB$16,11,FALSE)</f>
        <v>#Scrappa Sorehead</v>
      </c>
      <c r="AU12" s="157">
        <f t="shared" si="9"/>
        <v>11</v>
      </c>
      <c r="AV12" s="167">
        <f t="shared" si="21"/>
        <v>0</v>
      </c>
      <c r="AW12" s="167" t="str">
        <f t="shared" si="10"/>
        <v>#Scrappa Sorehead</v>
      </c>
      <c r="BE12" s="214" t="s">
        <v>48</v>
      </c>
      <c r="BH12" s="214" t="s">
        <v>146</v>
      </c>
      <c r="BI12" s="214" t="s">
        <v>174</v>
      </c>
      <c r="BJ12" s="215" t="s">
        <v>180</v>
      </c>
      <c r="BK12" s="214" t="s">
        <v>48</v>
      </c>
      <c r="BL12" s="214" t="s">
        <v>195</v>
      </c>
      <c r="BM12" s="214" t="s">
        <v>48</v>
      </c>
      <c r="BN12" s="214" t="s">
        <v>48</v>
      </c>
      <c r="BO12" s="214" t="s">
        <v>180</v>
      </c>
      <c r="BP12" s="214" t="s">
        <v>48</v>
      </c>
      <c r="BQ12" s="214" t="s">
        <v>48</v>
      </c>
      <c r="BR12" s="214" t="s">
        <v>186</v>
      </c>
      <c r="BS12" s="214" t="s">
        <v>186</v>
      </c>
      <c r="BT12" s="214" t="s">
        <v>146</v>
      </c>
      <c r="BU12" s="214" t="s">
        <v>48</v>
      </c>
      <c r="BV12" s="214" t="s">
        <v>199</v>
      </c>
      <c r="BW12" s="214" t="s">
        <v>200</v>
      </c>
      <c r="BX12" s="214"/>
      <c r="BY12" s="214" t="s">
        <v>198</v>
      </c>
      <c r="BZ12" s="214" t="s">
        <v>200</v>
      </c>
      <c r="CA12" s="214" t="s">
        <v>48</v>
      </c>
      <c r="CB12" s="214" t="s">
        <v>180</v>
      </c>
    </row>
    <row r="13" spans="1:80" ht="21" customHeight="1" thickBot="1">
      <c r="A13" s="26">
        <v>11</v>
      </c>
      <c r="B13" s="186"/>
      <c r="C13" s="256" t="s">
        <v>112</v>
      </c>
      <c r="D13" s="27">
        <f t="shared" si="11"/>
        <v>5</v>
      </c>
      <c r="E13" s="27">
        <f t="shared" si="12"/>
        <v>3</v>
      </c>
      <c r="F13" s="27">
        <f t="shared" si="13"/>
        <v>3</v>
      </c>
      <c r="G13" s="27">
        <f t="shared" si="14"/>
        <v>9</v>
      </c>
      <c r="H13" s="28">
        <f t="shared" si="0"/>
        <v>0</v>
      </c>
      <c r="I13" s="188"/>
      <c r="J13" s="218">
        <f t="shared" si="1"/>
        <v>0</v>
      </c>
      <c r="K13" s="191"/>
      <c r="L13" s="191"/>
      <c r="M13" s="234"/>
      <c r="Q13" s="193"/>
      <c r="R13" s="193"/>
      <c r="S13" s="192"/>
      <c r="T13" s="193"/>
      <c r="U13" s="194"/>
      <c r="V13" s="195"/>
      <c r="W13" s="37">
        <f t="shared" si="19"/>
        <v>0</v>
      </c>
      <c r="X13" s="180">
        <f t="shared" si="2"/>
        <v>50000</v>
      </c>
      <c r="Y13" s="237"/>
      <c r="Z13" s="238"/>
      <c r="AA13" s="239"/>
      <c r="AB13" s="240"/>
      <c r="AC13" s="205"/>
      <c r="AD13" s="206"/>
      <c r="AE13" s="207"/>
      <c r="AF13" s="208"/>
      <c r="AG13" s="258">
        <f t="shared" si="3"/>
        <v>0</v>
      </c>
      <c r="AH13" s="162" t="b">
        <f t="shared" si="15"/>
        <v>0</v>
      </c>
      <c r="AI13" s="162" t="b">
        <f t="shared" si="16"/>
        <v>0</v>
      </c>
      <c r="AJ13" s="162" t="b">
        <f t="shared" si="17"/>
        <v>0</v>
      </c>
      <c r="AK13" s="162" t="b">
        <f t="shared" si="18"/>
        <v>0</v>
      </c>
      <c r="AL13" s="154">
        <f t="shared" si="20"/>
        <v>4</v>
      </c>
      <c r="AM13" s="162">
        <f t="shared" si="4"/>
        <v>5</v>
      </c>
      <c r="AN13" s="162">
        <f t="shared" si="5"/>
        <v>3</v>
      </c>
      <c r="AO13" s="162">
        <f t="shared" si="6"/>
        <v>3</v>
      </c>
      <c r="AP13" s="162">
        <f t="shared" si="7"/>
        <v>9</v>
      </c>
      <c r="AQ13" s="162"/>
      <c r="AR13" s="54">
        <v>12</v>
      </c>
      <c r="AS13" s="155" t="str">
        <f t="shared" si="22"/>
        <v>#Ugroth Bolgrot</v>
      </c>
      <c r="AT13" s="156" t="str">
        <f>HLOOKUP(H$23,BE$1:CB$16,12,FALSE)</f>
        <v>#Ugroth Bolgrot</v>
      </c>
      <c r="AU13" s="157">
        <f t="shared" si="9"/>
        <v>12</v>
      </c>
      <c r="AV13" s="167">
        <f t="shared" si="21"/>
        <v>0</v>
      </c>
      <c r="AW13" s="167" t="str">
        <f t="shared" si="10"/>
        <v>#Ugroth Bolgrot</v>
      </c>
      <c r="BE13" s="214" t="s">
        <v>48</v>
      </c>
      <c r="BF13" s="167"/>
      <c r="BH13" s="214" t="s">
        <v>199</v>
      </c>
      <c r="BJ13" s="214" t="s">
        <v>48</v>
      </c>
      <c r="BK13" s="214" t="s">
        <v>48</v>
      </c>
      <c r="BL13" s="214" t="s">
        <v>194</v>
      </c>
      <c r="BO13" s="214" t="s">
        <v>48</v>
      </c>
      <c r="BQ13" s="214" t="s">
        <v>48</v>
      </c>
      <c r="BS13" s="214" t="s">
        <v>180</v>
      </c>
      <c r="BT13" s="167"/>
      <c r="BU13" s="214" t="s">
        <v>48</v>
      </c>
      <c r="BV13" s="214" t="s">
        <v>201</v>
      </c>
      <c r="BW13" s="214" t="s">
        <v>48</v>
      </c>
      <c r="BX13" s="214"/>
      <c r="BY13" s="214" t="s">
        <v>48</v>
      </c>
      <c r="BZ13" s="214"/>
      <c r="CA13" s="214" t="s">
        <v>48</v>
      </c>
    </row>
    <row r="14" spans="1:80" ht="21" customHeight="1" thickBot="1">
      <c r="A14" s="29">
        <v>12</v>
      </c>
      <c r="B14" s="186"/>
      <c r="C14" s="256" t="s">
        <v>134</v>
      </c>
      <c r="D14" s="27">
        <f t="shared" si="11"/>
        <v>5</v>
      </c>
      <c r="E14" s="27">
        <f t="shared" si="12"/>
        <v>3</v>
      </c>
      <c r="F14" s="27">
        <f t="shared" si="13"/>
        <v>3</v>
      </c>
      <c r="G14" s="27">
        <f t="shared" si="14"/>
        <v>8</v>
      </c>
      <c r="H14" s="28" t="str">
        <f t="shared" si="0"/>
        <v>Pass,  Sure Hands</v>
      </c>
      <c r="I14" s="190"/>
      <c r="J14" s="218">
        <f t="shared" si="1"/>
        <v>0</v>
      </c>
      <c r="K14" s="191"/>
      <c r="L14" s="191"/>
      <c r="M14" s="234"/>
      <c r="Q14" s="193"/>
      <c r="R14" s="193"/>
      <c r="S14" s="192"/>
      <c r="T14" s="193"/>
      <c r="U14" s="194"/>
      <c r="V14" s="195"/>
      <c r="W14" s="37">
        <f t="shared" si="19"/>
        <v>0</v>
      </c>
      <c r="X14" s="180">
        <f t="shared" si="2"/>
        <v>70000</v>
      </c>
      <c r="Y14" s="237"/>
      <c r="Z14" s="238"/>
      <c r="AA14" s="239"/>
      <c r="AB14" s="240"/>
      <c r="AC14" s="205"/>
      <c r="AD14" s="206"/>
      <c r="AE14" s="207"/>
      <c r="AF14" s="208"/>
      <c r="AG14" s="258">
        <f t="shared" si="3"/>
        <v>0</v>
      </c>
      <c r="AH14" s="162" t="b">
        <f t="shared" si="15"/>
        <v>0</v>
      </c>
      <c r="AI14" s="162" t="b">
        <f t="shared" si="16"/>
        <v>0</v>
      </c>
      <c r="AJ14" s="162" t="b">
        <f t="shared" si="17"/>
        <v>0</v>
      </c>
      <c r="AK14" s="162" t="b">
        <f t="shared" si="18"/>
        <v>0</v>
      </c>
      <c r="AL14" s="154">
        <f t="shared" si="20"/>
        <v>5</v>
      </c>
      <c r="AM14" s="162">
        <f t="shared" si="4"/>
        <v>5</v>
      </c>
      <c r="AN14" s="162">
        <f t="shared" si="5"/>
        <v>3</v>
      </c>
      <c r="AO14" s="162">
        <f t="shared" si="6"/>
        <v>3</v>
      </c>
      <c r="AP14" s="162">
        <f t="shared" si="7"/>
        <v>8</v>
      </c>
      <c r="AQ14" s="162"/>
      <c r="AR14" s="54">
        <v>13</v>
      </c>
      <c r="AS14" s="155" t="str">
        <f t="shared" si="22"/>
        <v>#Varag Ghoul-Chewer</v>
      </c>
      <c r="AT14" s="156" t="str">
        <f>HLOOKUP(H$23,BE$1:CB$16,13,FALSE)</f>
        <v>#Varag Ghoul-Chewer</v>
      </c>
      <c r="AU14" s="157">
        <f t="shared" si="9"/>
        <v>13</v>
      </c>
      <c r="AV14" s="167">
        <f t="shared" si="21"/>
        <v>0</v>
      </c>
      <c r="AW14" s="167" t="str">
        <f t="shared" si="10"/>
        <v>#Varag Ghoul-Chewer</v>
      </c>
      <c r="BE14" s="163" t="s">
        <v>48</v>
      </c>
      <c r="BF14" s="167"/>
      <c r="BG14" s="167"/>
      <c r="BH14" s="214" t="s">
        <v>197</v>
      </c>
      <c r="BI14" s="160"/>
      <c r="BL14" s="214"/>
      <c r="BQ14" s="54" t="s">
        <v>48</v>
      </c>
      <c r="BS14" s="167"/>
      <c r="BT14" s="167"/>
      <c r="BU14" s="161"/>
    </row>
    <row r="15" spans="1:80" ht="21" customHeight="1" thickBot="1">
      <c r="A15" s="26">
        <v>13</v>
      </c>
      <c r="B15" s="186"/>
      <c r="C15" s="257" t="s">
        <v>48</v>
      </c>
      <c r="D15" s="27">
        <f t="shared" si="11"/>
        <v>0</v>
      </c>
      <c r="E15" s="27">
        <f t="shared" si="12"/>
        <v>0</v>
      </c>
      <c r="F15" s="27">
        <f t="shared" si="13"/>
        <v>0</v>
      </c>
      <c r="G15" s="27">
        <f t="shared" si="14"/>
        <v>0</v>
      </c>
      <c r="H15" s="28">
        <f t="shared" si="0"/>
        <v>0</v>
      </c>
      <c r="I15" s="190"/>
      <c r="J15" s="218">
        <f t="shared" si="1"/>
        <v>0</v>
      </c>
      <c r="K15" s="191"/>
      <c r="L15" s="191"/>
      <c r="M15" s="234"/>
      <c r="Q15" s="193"/>
      <c r="R15" s="193"/>
      <c r="S15" s="192"/>
      <c r="T15" s="193"/>
      <c r="U15" s="194"/>
      <c r="V15" s="195"/>
      <c r="W15" s="37">
        <f t="shared" si="19"/>
        <v>0</v>
      </c>
      <c r="X15" s="180">
        <f t="shared" si="2"/>
        <v>0</v>
      </c>
      <c r="Y15" s="237"/>
      <c r="Z15" s="238"/>
      <c r="AA15" s="239"/>
      <c r="AB15" s="240"/>
      <c r="AC15" s="205"/>
      <c r="AD15" s="206"/>
      <c r="AE15" s="207"/>
      <c r="AF15" s="208"/>
      <c r="AG15" s="258">
        <f t="shared" si="3"/>
        <v>0</v>
      </c>
      <c r="AH15" s="162" t="str">
        <f t="shared" si="15"/>
        <v>FALSE</v>
      </c>
      <c r="AI15" s="162" t="str">
        <f t="shared" si="16"/>
        <v>FALSE</v>
      </c>
      <c r="AJ15" s="162" t="b">
        <f t="shared" si="17"/>
        <v>0</v>
      </c>
      <c r="AK15" s="162" t="b">
        <f t="shared" si="18"/>
        <v>0</v>
      </c>
      <c r="AL15" s="154">
        <f t="shared" si="20"/>
        <v>1</v>
      </c>
      <c r="AM15" s="162">
        <f t="shared" si="4"/>
        <v>0</v>
      </c>
      <c r="AN15" s="162">
        <f t="shared" si="5"/>
        <v>0</v>
      </c>
      <c r="AO15" s="162">
        <f t="shared" si="6"/>
        <v>0</v>
      </c>
      <c r="AP15" s="162">
        <f t="shared" si="7"/>
        <v>0</v>
      </c>
      <c r="AQ15" s="162"/>
      <c r="AR15" s="54">
        <v>13</v>
      </c>
      <c r="AS15" s="155" t="str">
        <f t="shared" si="22"/>
        <v xml:space="preserve"> </v>
      </c>
      <c r="AT15" s="156">
        <f>HLOOKUP(H$23,BE$1:CB$16,14,FALSE)</f>
        <v>0</v>
      </c>
      <c r="AU15" s="157">
        <f>IF(AS15="","",AU14+1)</f>
        <v>14</v>
      </c>
      <c r="AV15" s="54">
        <f t="shared" si="21"/>
        <v>0</v>
      </c>
      <c r="AW15" s="54" t="str">
        <f>AS15</f>
        <v xml:space="preserve"> </v>
      </c>
      <c r="BE15" s="166" t="s">
        <v>48</v>
      </c>
      <c r="BF15" s="167"/>
      <c r="BG15" s="167"/>
      <c r="BH15" s="167"/>
      <c r="BI15" s="167"/>
      <c r="BM15" s="167"/>
      <c r="BN15" s="167"/>
      <c r="BP15" s="167"/>
      <c r="BQ15" s="54" t="s">
        <v>48</v>
      </c>
      <c r="BR15" s="167"/>
      <c r="BS15" s="167"/>
      <c r="BT15" s="167"/>
      <c r="BU15" s="161"/>
      <c r="CB15" s="167"/>
    </row>
    <row r="16" spans="1:80" s="167" customFormat="1" ht="21" customHeight="1" thickBot="1">
      <c r="A16" s="29">
        <v>14</v>
      </c>
      <c r="B16" s="186"/>
      <c r="C16" s="187" t="s">
        <v>48</v>
      </c>
      <c r="D16" s="27">
        <f t="shared" si="11"/>
        <v>0</v>
      </c>
      <c r="E16" s="27">
        <f t="shared" si="12"/>
        <v>0</v>
      </c>
      <c r="F16" s="27">
        <f t="shared" si="13"/>
        <v>0</v>
      </c>
      <c r="G16" s="27">
        <f t="shared" si="14"/>
        <v>0</v>
      </c>
      <c r="H16" s="28">
        <f t="shared" si="0"/>
        <v>0</v>
      </c>
      <c r="I16" s="189"/>
      <c r="J16" s="218">
        <f t="shared" si="1"/>
        <v>0</v>
      </c>
      <c r="K16" s="191"/>
      <c r="L16" s="191"/>
      <c r="M16" s="234"/>
      <c r="Q16" s="193"/>
      <c r="R16" s="193"/>
      <c r="S16" s="192"/>
      <c r="T16" s="193"/>
      <c r="U16" s="194"/>
      <c r="V16" s="195"/>
      <c r="W16" s="37">
        <f t="shared" si="19"/>
        <v>0</v>
      </c>
      <c r="X16" s="180">
        <f t="shared" si="2"/>
        <v>0</v>
      </c>
      <c r="Y16" s="237"/>
      <c r="Z16" s="238"/>
      <c r="AA16" s="239"/>
      <c r="AB16" s="240"/>
      <c r="AC16" s="205"/>
      <c r="AD16" s="206"/>
      <c r="AE16" s="207"/>
      <c r="AF16" s="208"/>
      <c r="AG16" s="258">
        <f t="shared" si="3"/>
        <v>0</v>
      </c>
      <c r="AH16" s="162" t="str">
        <f t="shared" si="15"/>
        <v>FALSE</v>
      </c>
      <c r="AI16" s="162" t="str">
        <f t="shared" si="16"/>
        <v>FALSE</v>
      </c>
      <c r="AJ16" s="162" t="b">
        <f t="shared" si="17"/>
        <v>0</v>
      </c>
      <c r="AK16" s="162" t="b">
        <f t="shared" si="18"/>
        <v>0</v>
      </c>
      <c r="AL16" s="154">
        <f t="shared" si="20"/>
        <v>1</v>
      </c>
      <c r="AM16" s="162">
        <f t="shared" si="4"/>
        <v>0</v>
      </c>
      <c r="AN16" s="162">
        <f t="shared" si="5"/>
        <v>0</v>
      </c>
      <c r="AO16" s="162">
        <f t="shared" si="6"/>
        <v>0</v>
      </c>
      <c r="AP16" s="162">
        <f t="shared" si="7"/>
        <v>0</v>
      </c>
      <c r="AQ16" s="162"/>
      <c r="AR16" s="54">
        <v>13</v>
      </c>
      <c r="AS16" s="155" t="str">
        <f t="shared" si="22"/>
        <v xml:space="preserve"> </v>
      </c>
      <c r="AT16" s="156">
        <f>HLOOKUP(H$23,BE$1:CB$16,15,FALSE)</f>
        <v>0</v>
      </c>
      <c r="AU16" s="157">
        <f>IF(AS16="","",AU15+1)</f>
        <v>15</v>
      </c>
      <c r="AV16" s="54">
        <f t="shared" si="21"/>
        <v>0</v>
      </c>
      <c r="AW16" s="54" t="str">
        <f>AS16</f>
        <v xml:space="preserve"> </v>
      </c>
      <c r="BE16" s="168"/>
      <c r="BQ16" s="167" t="s">
        <v>48</v>
      </c>
      <c r="BU16" s="161"/>
    </row>
    <row r="17" spans="1:73" s="167" customFormat="1" ht="21" customHeight="1" thickBot="1">
      <c r="A17" s="26">
        <v>15</v>
      </c>
      <c r="B17" s="186"/>
      <c r="C17" s="187" t="s">
        <v>48</v>
      </c>
      <c r="D17" s="27">
        <f t="shared" si="11"/>
        <v>0</v>
      </c>
      <c r="E17" s="27">
        <f t="shared" si="12"/>
        <v>0</v>
      </c>
      <c r="F17" s="27">
        <f t="shared" si="13"/>
        <v>0</v>
      </c>
      <c r="G17" s="27">
        <f t="shared" si="14"/>
        <v>0</v>
      </c>
      <c r="H17" s="28">
        <f t="shared" si="0"/>
        <v>0</v>
      </c>
      <c r="I17" s="188"/>
      <c r="J17" s="218">
        <f t="shared" si="1"/>
        <v>0</v>
      </c>
      <c r="K17" s="191"/>
      <c r="L17" s="191"/>
      <c r="M17" s="234"/>
      <c r="Q17" s="193"/>
      <c r="R17" s="193"/>
      <c r="S17" s="192"/>
      <c r="T17" s="193"/>
      <c r="U17" s="194"/>
      <c r="V17" s="195"/>
      <c r="W17" s="37">
        <f t="shared" si="19"/>
        <v>0</v>
      </c>
      <c r="X17" s="180">
        <f t="shared" si="2"/>
        <v>0</v>
      </c>
      <c r="Y17" s="237"/>
      <c r="Z17" s="238"/>
      <c r="AA17" s="239"/>
      <c r="AB17" s="240"/>
      <c r="AC17" s="205"/>
      <c r="AD17" s="206"/>
      <c r="AE17" s="207"/>
      <c r="AF17" s="208"/>
      <c r="AG17" s="258">
        <f t="shared" si="3"/>
        <v>0</v>
      </c>
      <c r="AH17" s="162" t="str">
        <f t="shared" si="15"/>
        <v>FALSE</v>
      </c>
      <c r="AI17" s="162" t="str">
        <f t="shared" si="16"/>
        <v>FALSE</v>
      </c>
      <c r="AJ17" s="162" t="b">
        <f t="shared" si="17"/>
        <v>0</v>
      </c>
      <c r="AK17" s="162" t="b">
        <f t="shared" si="18"/>
        <v>0</v>
      </c>
      <c r="AL17" s="154">
        <f t="shared" si="20"/>
        <v>1</v>
      </c>
      <c r="AM17" s="162">
        <f t="shared" si="4"/>
        <v>0</v>
      </c>
      <c r="AN17" s="162">
        <f t="shared" si="5"/>
        <v>0</v>
      </c>
      <c r="AO17" s="162">
        <f t="shared" si="6"/>
        <v>0</v>
      </c>
      <c r="AP17" s="162">
        <f t="shared" si="7"/>
        <v>0</v>
      </c>
      <c r="AQ17" s="162"/>
      <c r="AR17" s="54">
        <v>13</v>
      </c>
      <c r="AS17" s="155" t="str">
        <f t="shared" si="22"/>
        <v xml:space="preserve"> </v>
      </c>
      <c r="AT17" s="156">
        <f>HLOOKUP(H$23,BE$1:CB$16,16,FALSE)</f>
        <v>0</v>
      </c>
      <c r="AU17" s="157">
        <f>IF(AS17="","",AU16+1)</f>
        <v>16</v>
      </c>
      <c r="AV17" s="54">
        <f t="shared" si="21"/>
        <v>0</v>
      </c>
      <c r="AW17" s="54" t="str">
        <f>AS17</f>
        <v xml:space="preserve"> </v>
      </c>
      <c r="AX17" s="169" t="s">
        <v>48</v>
      </c>
      <c r="AY17" s="168"/>
      <c r="AZ17" s="168"/>
      <c r="BA17" s="168"/>
      <c r="BB17" s="168"/>
      <c r="BC17" s="168"/>
      <c r="BD17" s="168"/>
      <c r="BE17" s="168"/>
      <c r="BU17" s="161"/>
    </row>
    <row r="18" spans="1:73" s="167" customFormat="1" ht="21" customHeight="1" thickBot="1">
      <c r="A18" s="26">
        <v>16</v>
      </c>
      <c r="B18" s="186"/>
      <c r="C18" s="187" t="s">
        <v>48</v>
      </c>
      <c r="D18" s="27">
        <f t="shared" si="11"/>
        <v>0</v>
      </c>
      <c r="E18" s="27">
        <f t="shared" si="12"/>
        <v>0</v>
      </c>
      <c r="F18" s="27">
        <f t="shared" si="13"/>
        <v>0</v>
      </c>
      <c r="G18" s="27">
        <f t="shared" si="14"/>
        <v>0</v>
      </c>
      <c r="H18" s="28">
        <f t="shared" si="0"/>
        <v>0</v>
      </c>
      <c r="I18" s="188"/>
      <c r="J18" s="218">
        <f t="shared" si="1"/>
        <v>0</v>
      </c>
      <c r="K18" s="191"/>
      <c r="L18" s="191"/>
      <c r="M18" s="234"/>
      <c r="Q18" s="193"/>
      <c r="R18" s="193"/>
      <c r="S18" s="192"/>
      <c r="T18" s="193"/>
      <c r="U18" s="194"/>
      <c r="V18" s="195"/>
      <c r="W18" s="37">
        <f t="shared" si="19"/>
        <v>0</v>
      </c>
      <c r="X18" s="180">
        <f t="shared" si="2"/>
        <v>0</v>
      </c>
      <c r="Y18" s="237"/>
      <c r="Z18" s="238"/>
      <c r="AA18" s="239"/>
      <c r="AB18" s="240"/>
      <c r="AC18" s="205"/>
      <c r="AD18" s="206"/>
      <c r="AE18" s="207"/>
      <c r="AF18" s="208"/>
      <c r="AG18" s="258">
        <f t="shared" si="3"/>
        <v>0</v>
      </c>
      <c r="AH18" s="162" t="str">
        <f t="shared" si="15"/>
        <v>FALSE</v>
      </c>
      <c r="AI18" s="162" t="str">
        <f t="shared" si="16"/>
        <v>FALSE</v>
      </c>
      <c r="AJ18" s="162" t="b">
        <f t="shared" si="17"/>
        <v>0</v>
      </c>
      <c r="AK18" s="162" t="b">
        <f t="shared" si="18"/>
        <v>0</v>
      </c>
      <c r="AL18" s="154">
        <f t="shared" si="20"/>
        <v>1</v>
      </c>
      <c r="AM18" s="162">
        <f t="shared" si="4"/>
        <v>0</v>
      </c>
      <c r="AN18" s="162">
        <f t="shared" si="5"/>
        <v>0</v>
      </c>
      <c r="AO18" s="162">
        <f t="shared" si="6"/>
        <v>0</v>
      </c>
      <c r="AP18" s="162">
        <f t="shared" si="7"/>
        <v>0</v>
      </c>
      <c r="AQ18" s="162"/>
      <c r="AR18" s="164"/>
      <c r="AS18" s="54"/>
      <c r="AT18" s="156"/>
      <c r="AU18" s="165"/>
      <c r="AV18" s="54"/>
      <c r="AW18" s="54"/>
      <c r="AX18" s="169" t="s">
        <v>48</v>
      </c>
      <c r="AY18" s="168"/>
      <c r="AZ18" s="168"/>
      <c r="BA18" s="168"/>
      <c r="BB18" s="168"/>
      <c r="BC18" s="168"/>
      <c r="BD18" s="168"/>
      <c r="BE18" s="168"/>
      <c r="BU18" s="161"/>
    </row>
    <row r="19" spans="1:73" s="167" customFormat="1" ht="18" customHeight="1" thickBot="1">
      <c r="A19" s="244"/>
      <c r="B19" s="245"/>
      <c r="C19" s="252"/>
      <c r="D19" s="220" t="e">
        <f>CONCATENATE("Too many ", VLOOKUP(1,AV3:AW17,2,)," players")</f>
        <v>#N/A</v>
      </c>
      <c r="E19" s="253"/>
      <c r="F19" s="253"/>
      <c r="G19" s="253"/>
      <c r="H19" s="253"/>
      <c r="I19" s="250"/>
      <c r="J19" s="251">
        <f>AH20</f>
        <v>0</v>
      </c>
      <c r="K19" s="301" t="e">
        <f>IF(SUM(AV3:AV14)&gt;0,1,0)</f>
        <v>#N/A</v>
      </c>
      <c r="L19" s="302"/>
      <c r="M19" s="302"/>
      <c r="N19" s="302"/>
      <c r="O19" s="38"/>
      <c r="P19" s="38"/>
      <c r="Q19" s="38"/>
      <c r="R19" s="38"/>
      <c r="S19" s="38"/>
      <c r="T19" s="39"/>
      <c r="U19" s="40"/>
      <c r="V19" s="38"/>
      <c r="W19" s="41" t="s">
        <v>202</v>
      </c>
      <c r="X19" s="42" t="e">
        <f>SUM(X3:X18)</f>
        <v>#N/A</v>
      </c>
      <c r="Y19" s="54"/>
      <c r="Z19" s="227"/>
      <c r="AA19" s="54"/>
      <c r="AB19" s="227" t="s">
        <v>203</v>
      </c>
      <c r="AC19" s="54"/>
      <c r="AD19" s="54"/>
      <c r="AE19" s="54"/>
      <c r="AF19" s="54"/>
      <c r="AG19" s="54"/>
      <c r="AH19" s="226">
        <f>COUNTIF(AH3:AH18,"=TRUE")</f>
        <v>0</v>
      </c>
      <c r="AI19" s="226">
        <f>COUNTIF(AI3:AI18,"=TRUE")</f>
        <v>0</v>
      </c>
      <c r="AJ19" s="226">
        <f>COUNTIF(AJ3:AJ18,"=TRUE")</f>
        <v>0</v>
      </c>
      <c r="AK19" s="226">
        <f>COUNTIF(AK3:AK18,"=TRUE")</f>
        <v>0</v>
      </c>
      <c r="AL19" s="165"/>
      <c r="AM19" s="165"/>
      <c r="AN19" s="165"/>
      <c r="AO19" s="165"/>
      <c r="AP19" s="165"/>
      <c r="AQ19" s="165"/>
      <c r="AR19" s="164"/>
      <c r="AS19" s="167" t="s">
        <v>204</v>
      </c>
      <c r="AT19" s="156"/>
      <c r="AU19" s="165"/>
      <c r="AV19" s="167" t="s">
        <v>205</v>
      </c>
      <c r="AX19" s="169" t="s">
        <v>48</v>
      </c>
      <c r="AY19" s="168"/>
      <c r="AZ19" s="168"/>
      <c r="BA19" s="168"/>
      <c r="BB19" s="168"/>
      <c r="BC19" s="168"/>
      <c r="BD19" s="168"/>
      <c r="BE19" s="168"/>
      <c r="BU19" s="161"/>
    </row>
    <row r="20" spans="1:73" s="167" customFormat="1" ht="18" customHeight="1" thickBot="1">
      <c r="A20" s="244"/>
      <c r="B20" s="246"/>
      <c r="C20" s="247"/>
      <c r="D20" s="309" t="s">
        <v>204</v>
      </c>
      <c r="E20" s="310"/>
      <c r="F20" s="310"/>
      <c r="G20" s="311"/>
      <c r="H20" s="276" t="s">
        <v>48</v>
      </c>
      <c r="I20" s="277"/>
      <c r="J20" s="278"/>
      <c r="K20" s="279" t="s">
        <v>204</v>
      </c>
      <c r="L20" s="280"/>
      <c r="M20" s="280"/>
      <c r="N20" s="280"/>
      <c r="O20" s="280"/>
      <c r="P20" s="280"/>
      <c r="Q20" s="280" t="s">
        <v>204</v>
      </c>
      <c r="R20" s="281"/>
      <c r="S20" s="223">
        <f>VLOOKUP(H20,$AS$20:$AT$35,2,FALSE)</f>
        <v>0</v>
      </c>
      <c r="T20" s="224" t="s">
        <v>206</v>
      </c>
      <c r="U20" s="267">
        <f>VLOOKUP(H23,AV20:BD40,2)</f>
        <v>60000</v>
      </c>
      <c r="V20" s="267"/>
      <c r="W20" s="225" t="s">
        <v>207</v>
      </c>
      <c r="X20" s="180">
        <f>S20*U20</f>
        <v>0</v>
      </c>
      <c r="Y20" s="228" t="s">
        <v>208</v>
      </c>
      <c r="Z20" s="228"/>
      <c r="AA20" s="54"/>
      <c r="AB20" s="54"/>
      <c r="AC20" s="54"/>
      <c r="AD20" s="229" t="s">
        <v>209</v>
      </c>
      <c r="AE20" s="229"/>
      <c r="AF20" s="54"/>
      <c r="AG20" s="54"/>
      <c r="AH20" s="262">
        <f>IF(AH19&gt;0,"NO STAT MAY BE REDUCED BELOW 1  ",IF(AI19&gt;0,"NO STAT MAY BE INCREASED ABOVE 10  ",IF(AJ19&gt;0,"NO STAT CAN INCREASE MORE THAN TWICE",IF(AK19&gt;0,"NO STAT CAN LOWER MORE THAN TWICE  ",))))</f>
        <v>0</v>
      </c>
      <c r="AI20" s="219"/>
      <c r="AJ20" s="263"/>
      <c r="AK20" s="219"/>
      <c r="AL20" s="78"/>
      <c r="AM20" s="78"/>
      <c r="AN20" s="78"/>
      <c r="AO20" s="78"/>
      <c r="AP20" s="78"/>
      <c r="AQ20" s="78"/>
      <c r="AR20" s="164"/>
      <c r="AS20" s="155" t="s">
        <v>48</v>
      </c>
      <c r="AT20" s="162">
        <v>0</v>
      </c>
      <c r="AU20" s="165"/>
      <c r="AV20" s="167" t="s">
        <v>6</v>
      </c>
      <c r="AW20" s="167">
        <v>50000</v>
      </c>
      <c r="AX20" s="169" t="s">
        <v>48</v>
      </c>
      <c r="AY20" s="168"/>
      <c r="AZ20" s="168"/>
      <c r="BA20" s="168"/>
      <c r="BB20" s="168"/>
      <c r="BC20" s="168"/>
      <c r="BD20" s="168"/>
      <c r="BE20" s="168"/>
      <c r="BF20" s="168"/>
      <c r="BU20" s="161"/>
    </row>
    <row r="21" spans="1:73" s="167" customFormat="1" ht="18" customHeight="1" thickBot="1">
      <c r="A21" s="244"/>
      <c r="B21" s="247"/>
      <c r="C21" s="247"/>
      <c r="D21" s="273" t="s">
        <v>210</v>
      </c>
      <c r="E21" s="274"/>
      <c r="F21" s="274"/>
      <c r="G21" s="275"/>
      <c r="H21" s="282"/>
      <c r="I21" s="283"/>
      <c r="J21" s="284"/>
      <c r="K21" s="303" t="s">
        <v>211</v>
      </c>
      <c r="L21" s="304"/>
      <c r="M21" s="304"/>
      <c r="N21" s="304"/>
      <c r="O21" s="304"/>
      <c r="P21" s="304"/>
      <c r="Q21" s="304"/>
      <c r="R21" s="305"/>
      <c r="S21" s="196">
        <v>3</v>
      </c>
      <c r="T21" s="44" t="s">
        <v>206</v>
      </c>
      <c r="U21" s="285">
        <f>VLOOKUP(H23,AV20:BD40,2)</f>
        <v>60000</v>
      </c>
      <c r="V21" s="285"/>
      <c r="W21" s="45" t="s">
        <v>207</v>
      </c>
      <c r="X21" s="181">
        <f>S21*U21</f>
        <v>180000</v>
      </c>
      <c r="Y21" s="228" t="s">
        <v>212</v>
      </c>
      <c r="Z21" s="228"/>
      <c r="AA21" s="54"/>
      <c r="AB21" s="54"/>
      <c r="AC21" s="54"/>
      <c r="AD21" s="229" t="s">
        <v>213</v>
      </c>
      <c r="AE21" s="229"/>
      <c r="AF21" s="54"/>
      <c r="AG21" s="54"/>
      <c r="AH21" s="219"/>
      <c r="AI21" s="219"/>
      <c r="AJ21" s="219"/>
      <c r="AK21" s="219"/>
      <c r="AL21" s="78"/>
      <c r="AM21" s="78"/>
      <c r="AN21" s="78"/>
      <c r="AO21" s="78"/>
      <c r="AP21" s="78"/>
      <c r="AQ21" s="78"/>
      <c r="AR21" s="162"/>
      <c r="AS21" s="162" t="s">
        <v>214</v>
      </c>
      <c r="AT21" s="162">
        <v>1</v>
      </c>
      <c r="AU21" s="165"/>
      <c r="AV21" s="167" t="s">
        <v>7</v>
      </c>
      <c r="AW21" s="167">
        <v>60000</v>
      </c>
      <c r="AX21" s="169" t="s">
        <v>48</v>
      </c>
      <c r="AY21" s="168"/>
      <c r="AZ21" s="168"/>
      <c r="BA21" s="168"/>
      <c r="BB21" s="168"/>
      <c r="BC21" s="168"/>
      <c r="BD21" s="168"/>
      <c r="BE21" s="168"/>
      <c r="BU21" s="161"/>
    </row>
    <row r="22" spans="1:73" s="167" customFormat="1" ht="18" customHeight="1" thickBot="1">
      <c r="A22" s="244"/>
      <c r="B22" s="246"/>
      <c r="C22" s="247"/>
      <c r="D22" s="286" t="s">
        <v>215</v>
      </c>
      <c r="E22" s="287"/>
      <c r="F22" s="287"/>
      <c r="G22" s="288"/>
      <c r="H22" s="306" t="s">
        <v>216</v>
      </c>
      <c r="I22" s="307"/>
      <c r="J22" s="308"/>
      <c r="K22" s="293" t="s">
        <v>217</v>
      </c>
      <c r="L22" s="294"/>
      <c r="M22" s="294"/>
      <c r="N22" s="294"/>
      <c r="O22" s="294"/>
      <c r="P22" s="294"/>
      <c r="Q22" s="294"/>
      <c r="R22" s="295"/>
      <c r="S22" s="197"/>
      <c r="T22" s="46" t="s">
        <v>206</v>
      </c>
      <c r="U22" s="289">
        <v>10000</v>
      </c>
      <c r="V22" s="289"/>
      <c r="W22" s="47" t="s">
        <v>207</v>
      </c>
      <c r="X22" s="182">
        <f>S22*U22</f>
        <v>0</v>
      </c>
      <c r="Y22" s="228" t="s">
        <v>218</v>
      </c>
      <c r="Z22" s="228"/>
      <c r="AA22" s="54"/>
      <c r="AB22" s="54"/>
      <c r="AC22" s="54"/>
      <c r="AD22" s="229" t="s">
        <v>219</v>
      </c>
      <c r="AE22" s="229"/>
      <c r="AF22" s="54"/>
      <c r="AG22" s="54"/>
      <c r="AH22" s="78"/>
      <c r="AI22" s="78"/>
      <c r="AJ22" s="78"/>
      <c r="AK22" s="78"/>
      <c r="AL22" s="78"/>
      <c r="AM22" s="78"/>
      <c r="AN22" s="78"/>
      <c r="AO22" s="78"/>
      <c r="AP22" s="78"/>
      <c r="AQ22" s="78"/>
      <c r="AR22" s="165"/>
      <c r="AS22" s="162" t="s">
        <v>220</v>
      </c>
      <c r="AT22" s="162">
        <v>2</v>
      </c>
      <c r="AU22" s="165"/>
      <c r="AV22" s="167" t="s">
        <v>8</v>
      </c>
      <c r="AW22" s="167">
        <v>70000</v>
      </c>
      <c r="AX22" s="169"/>
      <c r="AY22" s="168"/>
      <c r="AZ22" s="168"/>
      <c r="BA22" s="168"/>
      <c r="BB22" s="168"/>
      <c r="BC22" s="168"/>
      <c r="BD22" s="168"/>
      <c r="BE22" s="168"/>
      <c r="BU22" s="161"/>
    </row>
    <row r="23" spans="1:73" s="167" customFormat="1" ht="18" customHeight="1" thickBot="1">
      <c r="A23" s="244"/>
      <c r="B23" s="246"/>
      <c r="C23" s="246"/>
      <c r="D23" s="273" t="s">
        <v>221</v>
      </c>
      <c r="E23" s="274"/>
      <c r="F23" s="274"/>
      <c r="G23" s="275"/>
      <c r="H23" s="221" t="s">
        <v>23</v>
      </c>
      <c r="I23" s="222" t="s">
        <v>222</v>
      </c>
      <c r="J23" s="183"/>
      <c r="K23" s="293" t="s">
        <v>223</v>
      </c>
      <c r="L23" s="294"/>
      <c r="M23" s="294"/>
      <c r="N23" s="294"/>
      <c r="O23" s="294"/>
      <c r="P23" s="294"/>
      <c r="Q23" s="294"/>
      <c r="R23" s="295"/>
      <c r="S23" s="197"/>
      <c r="T23" s="46" t="s">
        <v>206</v>
      </c>
      <c r="U23" s="289">
        <v>10000</v>
      </c>
      <c r="V23" s="289"/>
      <c r="W23" s="47" t="s">
        <v>207</v>
      </c>
      <c r="X23" s="182">
        <f>S23*U23</f>
        <v>0</v>
      </c>
      <c r="Y23" s="54" t="s">
        <v>224</v>
      </c>
      <c r="Z23" s="54"/>
      <c r="AA23" s="54"/>
      <c r="AB23" s="54"/>
      <c r="AC23" s="54"/>
      <c r="AD23" s="229" t="s">
        <v>225</v>
      </c>
      <c r="AE23" s="229"/>
      <c r="AF23" s="54"/>
      <c r="AG23" s="54"/>
      <c r="AH23" s="78"/>
      <c r="AI23" s="78"/>
      <c r="AJ23" s="78"/>
      <c r="AK23" s="78"/>
      <c r="AL23" s="78"/>
      <c r="AM23" s="78"/>
      <c r="AN23" s="78"/>
      <c r="AO23" s="78"/>
      <c r="AP23" s="78"/>
      <c r="AQ23" s="78"/>
      <c r="AR23" s="162"/>
      <c r="AS23" s="162" t="s">
        <v>226</v>
      </c>
      <c r="AT23" s="78">
        <v>3</v>
      </c>
      <c r="AU23" s="78"/>
      <c r="AV23" s="167" t="s">
        <v>9</v>
      </c>
      <c r="AW23" s="167">
        <v>70000</v>
      </c>
      <c r="AX23" s="169"/>
      <c r="AY23" s="168"/>
      <c r="AZ23" s="168"/>
      <c r="BA23" s="168"/>
      <c r="BB23" s="168"/>
      <c r="BC23" s="168"/>
      <c r="BD23" s="168"/>
      <c r="BE23" s="168"/>
      <c r="BF23" s="171"/>
      <c r="BG23" s="171"/>
      <c r="BH23" s="171"/>
      <c r="BU23" s="161"/>
    </row>
    <row r="24" spans="1:73" s="167" customFormat="1" ht="18" customHeight="1">
      <c r="A24" s="244"/>
      <c r="B24" s="246"/>
      <c r="C24" s="246"/>
      <c r="D24" s="273" t="s">
        <v>227</v>
      </c>
      <c r="E24" s="274"/>
      <c r="F24" s="274"/>
      <c r="G24" s="275"/>
      <c r="H24" s="290" t="s">
        <v>228</v>
      </c>
      <c r="I24" s="291"/>
      <c r="J24" s="292"/>
      <c r="K24" s="293" t="s">
        <v>229</v>
      </c>
      <c r="L24" s="294"/>
      <c r="M24" s="294"/>
      <c r="N24" s="294"/>
      <c r="O24" s="294"/>
      <c r="P24" s="294"/>
      <c r="Q24" s="294"/>
      <c r="R24" s="295"/>
      <c r="S24" s="197"/>
      <c r="T24" s="46" t="s">
        <v>206</v>
      </c>
      <c r="U24" s="289">
        <v>10000</v>
      </c>
      <c r="V24" s="289"/>
      <c r="W24" s="47" t="s">
        <v>207</v>
      </c>
      <c r="X24" s="182">
        <f>S24*U24</f>
        <v>0</v>
      </c>
      <c r="Y24" s="54" t="s">
        <v>230</v>
      </c>
      <c r="Z24" s="54"/>
      <c r="AA24" s="54"/>
      <c r="AB24" s="54"/>
      <c r="AC24" s="54"/>
      <c r="AD24" s="229" t="s">
        <v>231</v>
      </c>
      <c r="AE24" s="229"/>
      <c r="AF24" s="54"/>
      <c r="AG24" s="54"/>
      <c r="AH24" s="78"/>
      <c r="AI24" s="78"/>
      <c r="AJ24" s="78"/>
      <c r="AK24" s="78"/>
      <c r="AL24" s="78"/>
      <c r="AM24" s="78"/>
      <c r="AN24" s="78"/>
      <c r="AO24" s="78"/>
      <c r="AP24" s="78"/>
      <c r="AQ24" s="78"/>
      <c r="AR24" s="78"/>
      <c r="AS24" s="167" t="s">
        <v>232</v>
      </c>
      <c r="AT24" s="54">
        <v>4</v>
      </c>
      <c r="AU24" s="78"/>
      <c r="AV24" s="167" t="s">
        <v>10</v>
      </c>
      <c r="AW24" s="167">
        <v>50000</v>
      </c>
      <c r="AX24" s="169" t="s">
        <v>48</v>
      </c>
      <c r="AY24" s="168"/>
      <c r="AZ24" s="168"/>
      <c r="BA24" s="168"/>
      <c r="BB24" s="168"/>
      <c r="BC24" s="168"/>
      <c r="BD24" s="168"/>
      <c r="BE24" s="168" t="s">
        <v>48</v>
      </c>
      <c r="BU24" s="161"/>
    </row>
    <row r="25" spans="1:73" s="167" customFormat="1" ht="18" customHeight="1" thickBot="1">
      <c r="A25" s="244"/>
      <c r="B25" s="246"/>
      <c r="C25" s="246"/>
      <c r="D25" s="273" t="s">
        <v>233</v>
      </c>
      <c r="E25" s="274"/>
      <c r="F25" s="274"/>
      <c r="G25" s="275"/>
      <c r="H25" s="199">
        <v>0</v>
      </c>
      <c r="I25" s="217" t="s">
        <v>234</v>
      </c>
      <c r="J25" s="217"/>
      <c r="K25" s="268" t="s">
        <v>235</v>
      </c>
      <c r="L25" s="269"/>
      <c r="M25" s="269"/>
      <c r="N25" s="269"/>
      <c r="O25" s="269"/>
      <c r="P25" s="269"/>
      <c r="Q25" s="269"/>
      <c r="R25" s="270"/>
      <c r="S25" s="198"/>
      <c r="T25" s="46" t="s">
        <v>206</v>
      </c>
      <c r="U25" s="271">
        <v>50000</v>
      </c>
      <c r="V25" s="272"/>
      <c r="W25" s="47" t="s">
        <v>207</v>
      </c>
      <c r="X25" s="184">
        <f>IF(OR(H23="Necromantic",H23="Khemri",H23="Undead",H23="Nurgle"),0,S25*U25)</f>
        <v>0</v>
      </c>
      <c r="Y25" s="54" t="s">
        <v>236</v>
      </c>
      <c r="Z25" s="54"/>
      <c r="AA25" s="54"/>
      <c r="AB25" s="54"/>
      <c r="AC25" s="54"/>
      <c r="AD25" s="229" t="s">
        <v>237</v>
      </c>
      <c r="AE25" s="229"/>
      <c r="AF25" s="54"/>
      <c r="AG25" s="54"/>
      <c r="AH25" s="78"/>
      <c r="AI25" s="78"/>
      <c r="AJ25" s="78"/>
      <c r="AK25" s="78"/>
      <c r="AL25" s="78"/>
      <c r="AM25" s="78"/>
      <c r="AN25" s="78"/>
      <c r="AO25" s="78"/>
      <c r="AP25" s="78"/>
      <c r="AQ25" s="78"/>
      <c r="AR25" s="78"/>
      <c r="AS25" s="162" t="s">
        <v>238</v>
      </c>
      <c r="AT25" s="78">
        <v>3</v>
      </c>
      <c r="AU25" s="78"/>
      <c r="AV25" s="167" t="s">
        <v>11</v>
      </c>
      <c r="AW25" s="167">
        <v>50000</v>
      </c>
      <c r="AX25" s="169" t="s">
        <v>48</v>
      </c>
      <c r="AY25" s="168"/>
      <c r="AZ25" s="168"/>
      <c r="BA25" s="170"/>
      <c r="BB25" s="168"/>
      <c r="BC25" s="168"/>
      <c r="BD25" s="168"/>
      <c r="BE25" s="168" t="s">
        <v>48</v>
      </c>
      <c r="BU25" s="161"/>
    </row>
    <row r="26" spans="1:73" s="167" customFormat="1" ht="18" customHeight="1" thickBot="1">
      <c r="A26" s="244"/>
      <c r="B26" s="245"/>
      <c r="C26" s="246"/>
      <c r="D26" s="296" t="s">
        <v>239</v>
      </c>
      <c r="E26" s="297"/>
      <c r="F26" s="297"/>
      <c r="G26" s="298"/>
      <c r="H26" s="199"/>
      <c r="I26" s="217" t="s">
        <v>234</v>
      </c>
      <c r="J26" s="217"/>
      <c r="K26" s="299"/>
      <c r="L26" s="300"/>
      <c r="M26" s="300"/>
      <c r="N26" s="300"/>
      <c r="O26" s="300"/>
      <c r="P26" s="300"/>
      <c r="Q26" s="300"/>
      <c r="R26" s="300"/>
      <c r="S26" s="48"/>
      <c r="T26" s="39"/>
      <c r="U26" s="40"/>
      <c r="V26" s="38"/>
      <c r="W26" s="41" t="s">
        <v>240</v>
      </c>
      <c r="X26" s="42">
        <f>SUM(X21:X25)</f>
        <v>180000</v>
      </c>
      <c r="Y26" s="162" t="s">
        <v>241</v>
      </c>
      <c r="Z26" s="162"/>
      <c r="AA26" s="162"/>
      <c r="AB26" s="162"/>
      <c r="AC26" s="162"/>
      <c r="AD26" s="230" t="s">
        <v>242</v>
      </c>
      <c r="AE26" s="230"/>
      <c r="AF26" s="162"/>
      <c r="AG26" s="162"/>
      <c r="AH26" s="78"/>
      <c r="AI26" s="78"/>
      <c r="AJ26" s="78"/>
      <c r="AK26" s="78"/>
      <c r="AL26" s="78"/>
      <c r="AM26" s="78"/>
      <c r="AN26" s="78"/>
      <c r="AO26" s="78"/>
      <c r="AP26" s="78"/>
      <c r="AQ26" s="78"/>
      <c r="AR26" s="78"/>
      <c r="AS26" s="162" t="s">
        <v>243</v>
      </c>
      <c r="AT26" s="78">
        <v>2</v>
      </c>
      <c r="AU26" s="78"/>
      <c r="AV26" s="167" t="s">
        <v>12</v>
      </c>
      <c r="AW26" s="167">
        <v>50000</v>
      </c>
      <c r="AX26" s="169" t="s">
        <v>48</v>
      </c>
      <c r="AY26" s="168"/>
      <c r="AZ26" s="168"/>
      <c r="BA26" s="168"/>
      <c r="BB26" s="168"/>
      <c r="BC26" s="168"/>
      <c r="BD26" s="168"/>
      <c r="BE26" s="168"/>
      <c r="BU26" s="161"/>
    </row>
    <row r="27" spans="1:73" s="167" customFormat="1" ht="18.75" customHeight="1" thickBot="1">
      <c r="A27" s="244"/>
      <c r="B27" s="245"/>
      <c r="C27" s="246"/>
      <c r="D27" s="236" t="s">
        <v>244</v>
      </c>
      <c r="E27" s="235" t="s">
        <v>245</v>
      </c>
      <c r="F27" s="43"/>
      <c r="G27" s="43"/>
      <c r="H27" s="49"/>
      <c r="I27" s="212"/>
      <c r="J27" s="43"/>
      <c r="K27" s="43"/>
      <c r="L27" s="264"/>
      <c r="M27" s="264"/>
      <c r="N27" s="264"/>
      <c r="O27" s="264"/>
      <c r="P27" s="264"/>
      <c r="Q27" s="264"/>
      <c r="R27" s="264"/>
      <c r="S27" s="264"/>
      <c r="T27" s="264" t="s">
        <v>246</v>
      </c>
      <c r="U27" s="264"/>
      <c r="V27" s="264"/>
      <c r="W27" s="50"/>
      <c r="X27" s="185" t="e">
        <f>X19+X26+(H26*1000)</f>
        <v>#N/A</v>
      </c>
      <c r="Y27"/>
      <c r="Z27"/>
      <c r="AA27"/>
      <c r="AB27"/>
      <c r="AC27"/>
      <c r="AD27"/>
      <c r="AE27" s="231"/>
      <c r="AF27"/>
      <c r="AG27" s="54"/>
      <c r="AH27" s="54"/>
      <c r="AI27" s="54"/>
      <c r="AJ27" s="54"/>
      <c r="AK27" s="54"/>
      <c r="AL27" s="54"/>
      <c r="AM27" s="54"/>
      <c r="AN27" s="54"/>
      <c r="AO27" s="54"/>
      <c r="AP27" s="54"/>
      <c r="AQ27" s="54"/>
      <c r="AR27" s="78"/>
      <c r="AS27" s="162" t="s">
        <v>247</v>
      </c>
      <c r="AT27" s="78">
        <v>3</v>
      </c>
      <c r="AU27" s="78"/>
      <c r="AV27" s="167" t="s">
        <v>13</v>
      </c>
      <c r="AW27" s="167">
        <v>60000</v>
      </c>
      <c r="AX27" s="169" t="s">
        <v>48</v>
      </c>
      <c r="AY27" s="168"/>
      <c r="AZ27" s="168"/>
      <c r="BA27" s="168"/>
      <c r="BB27" s="168"/>
      <c r="BC27" s="168"/>
      <c r="BD27" s="168"/>
      <c r="BE27" s="170" t="s">
        <v>48</v>
      </c>
      <c r="BU27" s="161"/>
    </row>
    <row r="28" spans="1:73" s="167" customFormat="1" ht="18.75" customHeight="1">
      <c r="A28" s="18"/>
      <c r="B28"/>
      <c r="C28" s="2"/>
      <c r="D28" s="3"/>
      <c r="E28" s="3"/>
      <c r="F28" s="3"/>
      <c r="G28" s="3"/>
      <c r="H28" s="3"/>
      <c r="I28" s="5"/>
      <c r="J28" s="5"/>
      <c r="K28"/>
      <c r="L28"/>
      <c r="M28"/>
      <c r="N28"/>
      <c r="O28"/>
      <c r="P28"/>
      <c r="Q28"/>
      <c r="R28"/>
      <c r="S28"/>
      <c r="T28"/>
      <c r="U28"/>
      <c r="V28"/>
      <c r="W28"/>
      <c r="X28"/>
      <c r="Y28"/>
      <c r="Z28"/>
      <c r="AA28"/>
      <c r="AB28"/>
      <c r="AC28"/>
      <c r="AD28"/>
      <c r="AE28"/>
      <c r="AF28"/>
      <c r="AG28" s="54"/>
      <c r="AH28" s="54"/>
      <c r="AI28" s="54"/>
      <c r="AJ28" s="54"/>
      <c r="AK28" s="54"/>
      <c r="AL28" s="54"/>
      <c r="AM28" s="54"/>
      <c r="AN28" s="54"/>
      <c r="AO28" s="54"/>
      <c r="AP28" s="54"/>
      <c r="AQ28" s="54"/>
      <c r="AR28" s="78"/>
      <c r="AS28" s="162" t="s">
        <v>248</v>
      </c>
      <c r="AT28" s="78">
        <v>2</v>
      </c>
      <c r="AU28" s="78"/>
      <c r="AV28" s="167" t="s">
        <v>14</v>
      </c>
      <c r="AW28" s="167">
        <v>60000</v>
      </c>
      <c r="AX28" s="169" t="s">
        <v>48</v>
      </c>
      <c r="AY28" s="168"/>
      <c r="AZ28" s="168"/>
      <c r="BA28" s="170"/>
      <c r="BB28" s="168"/>
      <c r="BC28" s="168"/>
      <c r="BD28" s="168"/>
      <c r="BU28" s="161"/>
    </row>
    <row r="29" spans="1:73" s="167" customFormat="1" ht="18.75" customHeight="1">
      <c r="A29" s="18"/>
      <c r="B29"/>
      <c r="C29" s="2"/>
      <c r="D29" s="3"/>
      <c r="E29" s="3"/>
      <c r="F29" s="3"/>
      <c r="G29" s="3"/>
      <c r="H29" s="3"/>
      <c r="I29" s="5"/>
      <c r="J29" s="5"/>
      <c r="K29"/>
      <c r="L29"/>
      <c r="M29"/>
      <c r="N29"/>
      <c r="O29"/>
      <c r="P29"/>
      <c r="Q29"/>
      <c r="R29"/>
      <c r="S29"/>
      <c r="T29"/>
      <c r="U29"/>
      <c r="V29"/>
      <c r="W29"/>
      <c r="X29"/>
      <c r="Y29"/>
      <c r="Z29"/>
      <c r="AA29"/>
      <c r="AB29"/>
      <c r="AC29"/>
      <c r="AD29"/>
      <c r="AE29"/>
      <c r="AF29"/>
      <c r="AG29" s="54"/>
      <c r="AH29" s="54"/>
      <c r="AI29" s="54"/>
      <c r="AJ29" s="54"/>
      <c r="AK29" s="54"/>
      <c r="AL29" s="54"/>
      <c r="AM29" s="54"/>
      <c r="AN29" s="54"/>
      <c r="AO29" s="54"/>
      <c r="AP29" s="54"/>
      <c r="AQ29" s="54"/>
      <c r="AR29" s="78"/>
      <c r="AS29" s="167" t="s">
        <v>249</v>
      </c>
      <c r="AT29" s="54">
        <v>1</v>
      </c>
      <c r="AU29" s="78"/>
      <c r="AV29" s="167" t="s">
        <v>15</v>
      </c>
      <c r="AW29" s="167">
        <v>50000</v>
      </c>
      <c r="AX29" s="169" t="s">
        <v>48</v>
      </c>
      <c r="AY29" s="168"/>
      <c r="AZ29" s="168"/>
      <c r="BA29" s="168"/>
      <c r="BB29" s="168"/>
      <c r="BC29" s="168"/>
      <c r="BD29" s="168"/>
      <c r="BU29" s="161"/>
    </row>
    <row r="30" spans="1:73" s="167" customFormat="1" ht="18.75" customHeight="1">
      <c r="A30" s="18"/>
      <c r="B30"/>
      <c r="C30" s="2"/>
      <c r="D30" s="3"/>
      <c r="E30" s="3"/>
      <c r="F30" s="3"/>
      <c r="G30" s="3"/>
      <c r="H30" s="3"/>
      <c r="I30" s="5"/>
      <c r="J30" s="5"/>
      <c r="K30"/>
      <c r="L30"/>
      <c r="M30"/>
      <c r="N30"/>
      <c r="O30"/>
      <c r="P30"/>
      <c r="Q30"/>
      <c r="R30"/>
      <c r="S30"/>
      <c r="T30"/>
      <c r="U30"/>
      <c r="V30"/>
      <c r="W30"/>
      <c r="X30"/>
      <c r="Y30"/>
      <c r="Z30"/>
      <c r="AA30"/>
      <c r="AB30"/>
      <c r="AC30"/>
      <c r="AD30"/>
      <c r="AE30"/>
      <c r="AF30"/>
      <c r="AG30" s="54"/>
      <c r="AH30" s="54"/>
      <c r="AI30" s="54"/>
      <c r="AJ30" s="54"/>
      <c r="AK30" s="54"/>
      <c r="AL30" s="54"/>
      <c r="AM30" s="54"/>
      <c r="AN30" s="54"/>
      <c r="AO30" s="54"/>
      <c r="AP30" s="54"/>
      <c r="AQ30" s="54"/>
      <c r="AR30" s="54"/>
      <c r="AS30" s="167" t="s">
        <v>250</v>
      </c>
      <c r="AT30" s="54">
        <v>2</v>
      </c>
      <c r="AU30" s="54"/>
      <c r="AV30" s="167" t="s">
        <v>16</v>
      </c>
      <c r="AW30" s="167">
        <v>50000</v>
      </c>
      <c r="AX30" s="169" t="s">
        <v>48</v>
      </c>
      <c r="AY30" s="168"/>
      <c r="AZ30" s="170"/>
      <c r="BA30" s="168"/>
      <c r="BB30" s="172"/>
      <c r="BC30" s="170"/>
      <c r="BD30" s="168"/>
      <c r="BE30" s="173"/>
      <c r="BU30" s="161"/>
    </row>
    <row r="31" spans="1:73" s="167" customFormat="1" ht="18.75" customHeight="1">
      <c r="A31" s="18"/>
      <c r="B31"/>
      <c r="C31" s="2"/>
      <c r="D31" s="7"/>
      <c r="E31"/>
      <c r="F31"/>
      <c r="G31"/>
      <c r="H31"/>
      <c r="I31"/>
      <c r="J31"/>
      <c r="K31"/>
      <c r="L31"/>
      <c r="M31"/>
      <c r="N31"/>
      <c r="O31"/>
      <c r="P31"/>
      <c r="Q31"/>
      <c r="R31"/>
      <c r="S31"/>
      <c r="T31"/>
      <c r="U31"/>
      <c r="V31"/>
      <c r="W31"/>
      <c r="X31"/>
      <c r="Y31"/>
      <c r="Z31"/>
      <c r="AA31"/>
      <c r="AB31"/>
      <c r="AC31"/>
      <c r="AD31"/>
      <c r="AE31"/>
      <c r="AF31"/>
      <c r="AG31" s="54"/>
      <c r="AH31" s="54"/>
      <c r="AI31" s="54"/>
      <c r="AJ31" s="54"/>
      <c r="AK31" s="54"/>
      <c r="AL31" s="54"/>
      <c r="AM31" s="54"/>
      <c r="AN31" s="54"/>
      <c r="AO31" s="54"/>
      <c r="AP31" s="54"/>
      <c r="AQ31" s="54"/>
      <c r="AR31" s="54"/>
      <c r="AS31" s="167" t="s">
        <v>251</v>
      </c>
      <c r="AT31" s="54">
        <v>3</v>
      </c>
      <c r="AU31" s="54"/>
      <c r="AV31" s="167" t="s">
        <v>17</v>
      </c>
      <c r="AW31" s="167">
        <v>70000</v>
      </c>
      <c r="AX31" s="169" t="s">
        <v>48</v>
      </c>
      <c r="AY31" s="168"/>
      <c r="AZ31" s="168"/>
      <c r="BA31" s="168"/>
      <c r="BB31" s="168"/>
      <c r="BC31" s="168"/>
      <c r="BD31" s="168"/>
      <c r="BE31" s="173"/>
      <c r="BU31" s="161"/>
    </row>
    <row r="32" spans="1:73" s="167" customFormat="1" ht="18.75" customHeight="1">
      <c r="A32" s="18"/>
      <c r="B32"/>
      <c r="C32" s="2"/>
      <c r="D32" s="7"/>
      <c r="E32"/>
      <c r="F32"/>
      <c r="G32"/>
      <c r="H32"/>
      <c r="I32"/>
      <c r="J32"/>
      <c r="K32"/>
      <c r="L32"/>
      <c r="M32" s="11"/>
      <c r="N32" s="11"/>
      <c r="O32"/>
      <c r="P32" s="8"/>
      <c r="Q32" s="6" t="s">
        <v>48</v>
      </c>
      <c r="R32" s="6" t="s">
        <v>48</v>
      </c>
      <c r="S32" s="6"/>
      <c r="T32" s="6"/>
      <c r="U32" s="6"/>
      <c r="V32"/>
      <c r="W32"/>
      <c r="X32"/>
      <c r="Y32"/>
      <c r="Z32"/>
      <c r="AA32"/>
      <c r="AB32"/>
      <c r="AC32"/>
      <c r="AD32"/>
      <c r="AE32"/>
      <c r="AF32"/>
      <c r="AG32" s="54"/>
      <c r="AH32" s="54"/>
      <c r="AI32" s="54"/>
      <c r="AJ32" s="54"/>
      <c r="AK32" s="54"/>
      <c r="AL32" s="54"/>
      <c r="AM32" s="54"/>
      <c r="AN32" s="54"/>
      <c r="AO32" s="54"/>
      <c r="AP32" s="54"/>
      <c r="AQ32" s="54"/>
      <c r="AR32" s="54"/>
      <c r="AS32" s="167" t="s">
        <v>252</v>
      </c>
      <c r="AT32" s="54">
        <v>2</v>
      </c>
      <c r="AU32" s="54"/>
      <c r="AV32" s="167" t="s">
        <v>18</v>
      </c>
      <c r="AW32" s="167">
        <v>60000</v>
      </c>
      <c r="AX32" s="169" t="s">
        <v>48</v>
      </c>
      <c r="AY32" s="168"/>
      <c r="AZ32" s="168"/>
      <c r="BA32" s="168"/>
      <c r="BB32" s="168"/>
      <c r="BC32" s="168"/>
      <c r="BD32" s="168"/>
      <c r="BE32" s="173"/>
      <c r="BU32" s="161"/>
    </row>
    <row r="33" spans="1:80" s="167" customFormat="1" ht="18.75" customHeight="1">
      <c r="A33" s="18"/>
      <c r="B33"/>
      <c r="C33" s="3"/>
      <c r="D33" s="7"/>
      <c r="E33"/>
      <c r="F33"/>
      <c r="G33"/>
      <c r="H33"/>
      <c r="I33"/>
      <c r="J33"/>
      <c r="K33"/>
      <c r="L33"/>
      <c r="M33" s="11"/>
      <c r="N33" s="11"/>
      <c r="O33"/>
      <c r="P33" s="8"/>
      <c r="Q33" s="6"/>
      <c r="R33" s="6"/>
      <c r="S33" s="6"/>
      <c r="T33" s="6"/>
      <c r="U33" s="6"/>
      <c r="V33"/>
      <c r="W33"/>
      <c r="X33"/>
      <c r="Y33"/>
      <c r="Z33"/>
      <c r="AA33"/>
      <c r="AB33"/>
      <c r="AC33"/>
      <c r="AD33"/>
      <c r="AE33"/>
      <c r="AF33"/>
      <c r="AG33" s="54"/>
      <c r="AH33" s="54"/>
      <c r="AI33" s="54"/>
      <c r="AJ33" s="54"/>
      <c r="AK33" s="54"/>
      <c r="AL33" s="54"/>
      <c r="AM33" s="54"/>
      <c r="AN33" s="54"/>
      <c r="AO33" s="54"/>
      <c r="AP33" s="54"/>
      <c r="AQ33" s="54"/>
      <c r="AR33" s="54"/>
      <c r="AS33" s="167" t="s">
        <v>253</v>
      </c>
      <c r="AT33" s="54">
        <v>1</v>
      </c>
      <c r="AU33" s="54"/>
      <c r="AV33" s="167" t="s">
        <v>19</v>
      </c>
      <c r="AW33" s="167">
        <v>70000</v>
      </c>
      <c r="AX33" s="169" t="s">
        <v>48</v>
      </c>
      <c r="AY33" s="168"/>
      <c r="AZ33" s="168"/>
      <c r="BA33" s="170"/>
      <c r="BB33" s="168"/>
      <c r="BC33" s="168"/>
      <c r="BD33" s="168"/>
      <c r="BU33" s="161"/>
    </row>
    <row r="34" spans="1:80" s="167" customFormat="1" ht="18.75" customHeight="1">
      <c r="A34" s="18"/>
      <c r="B34"/>
      <c r="C34" s="3"/>
      <c r="D34" s="7"/>
      <c r="E34"/>
      <c r="F34"/>
      <c r="G34"/>
      <c r="H34"/>
      <c r="I34"/>
      <c r="J34"/>
      <c r="K34"/>
      <c r="L34"/>
      <c r="M34" s="12"/>
      <c r="N34" s="12"/>
      <c r="O34"/>
      <c r="P34" s="8"/>
      <c r="Q34" s="6"/>
      <c r="R34" s="6"/>
      <c r="S34" s="6"/>
      <c r="T34" s="6"/>
      <c r="U34" s="6"/>
      <c r="V34"/>
      <c r="W34"/>
      <c r="X34"/>
      <c r="Y34"/>
      <c r="Z34"/>
      <c r="AA34"/>
      <c r="AB34"/>
      <c r="AC34"/>
      <c r="AD34"/>
      <c r="AE34"/>
      <c r="AF34"/>
      <c r="AG34" s="54"/>
      <c r="AH34" s="54"/>
      <c r="AI34" s="54"/>
      <c r="AJ34" s="54"/>
      <c r="AK34" s="54"/>
      <c r="AL34" s="54"/>
      <c r="AM34" s="54"/>
      <c r="AN34" s="54"/>
      <c r="AO34" s="54"/>
      <c r="AP34" s="54"/>
      <c r="AQ34" s="54"/>
      <c r="AR34" s="54"/>
      <c r="AS34" s="167" t="s">
        <v>254</v>
      </c>
      <c r="AT34" s="54">
        <v>2</v>
      </c>
      <c r="AU34" s="54"/>
      <c r="AV34" s="167" t="s">
        <v>20</v>
      </c>
      <c r="AW34" s="167">
        <v>60000</v>
      </c>
      <c r="AX34" s="169" t="s">
        <v>48</v>
      </c>
      <c r="AY34" s="168"/>
      <c r="AZ34" s="168"/>
      <c r="BA34" s="168"/>
      <c r="BB34" s="168"/>
      <c r="BC34" s="168"/>
      <c r="BD34" s="168"/>
      <c r="BU34" s="161"/>
    </row>
    <row r="35" spans="1:80" s="167" customFormat="1" ht="18.75" customHeight="1">
      <c r="A35" s="18"/>
      <c r="B35"/>
      <c r="C35" s="3"/>
      <c r="D35" s="7"/>
      <c r="E35"/>
      <c r="F35"/>
      <c r="G35"/>
      <c r="H35"/>
      <c r="I35"/>
      <c r="J35"/>
      <c r="K35"/>
      <c r="L35"/>
      <c r="M35" s="12"/>
      <c r="N35" s="12"/>
      <c r="O35"/>
      <c r="P35" s="8"/>
      <c r="Q35" s="6"/>
      <c r="R35" s="6"/>
      <c r="S35" s="6"/>
      <c r="T35" s="6"/>
      <c r="U35" s="6"/>
      <c r="V35"/>
      <c r="W35"/>
      <c r="X35"/>
      <c r="Y35"/>
      <c r="Z35"/>
      <c r="AA35"/>
      <c r="AB35"/>
      <c r="AC35"/>
      <c r="AD35"/>
      <c r="AE35"/>
      <c r="AF35"/>
      <c r="AG35" s="54"/>
      <c r="AH35" s="54"/>
      <c r="AI35" s="54"/>
      <c r="AJ35" s="54"/>
      <c r="AK35" s="54"/>
      <c r="AL35" s="54"/>
      <c r="AM35" s="54"/>
      <c r="AN35" s="54"/>
      <c r="AO35" s="54"/>
      <c r="AP35" s="54"/>
      <c r="AQ35" s="54"/>
      <c r="AR35" s="54"/>
      <c r="AS35" s="167" t="s">
        <v>255</v>
      </c>
      <c r="AT35" s="54">
        <v>1</v>
      </c>
      <c r="AU35" s="54"/>
      <c r="AV35" s="167" t="s">
        <v>21</v>
      </c>
      <c r="AW35" s="167">
        <v>70000</v>
      </c>
      <c r="AX35" s="169" t="s">
        <v>48</v>
      </c>
      <c r="AY35" s="168"/>
      <c r="AZ35" s="168"/>
      <c r="BA35" s="168"/>
      <c r="BB35" s="168"/>
      <c r="BC35" s="168"/>
      <c r="BD35" s="168"/>
      <c r="BF35" s="54"/>
      <c r="BS35" s="54"/>
      <c r="BT35" s="54"/>
      <c r="BU35" s="161"/>
    </row>
    <row r="36" spans="1:80" s="167" customFormat="1" ht="18.75" customHeight="1">
      <c r="A36" s="18"/>
      <c r="B36"/>
      <c r="C36" s="3"/>
      <c r="D36" s="7"/>
      <c r="E36"/>
      <c r="F36"/>
      <c r="G36"/>
      <c r="H36"/>
      <c r="I36"/>
      <c r="J36"/>
      <c r="K36"/>
      <c r="L36"/>
      <c r="M36" s="11"/>
      <c r="N36" s="11"/>
      <c r="O36"/>
      <c r="P36"/>
      <c r="Q36"/>
      <c r="R36"/>
      <c r="S36"/>
      <c r="T36"/>
      <c r="U36"/>
      <c r="V36"/>
      <c r="W36"/>
      <c r="X36"/>
      <c r="Y36"/>
      <c r="Z36"/>
      <c r="AA36"/>
      <c r="AB36"/>
      <c r="AC36"/>
      <c r="AD36"/>
      <c r="AE36"/>
      <c r="AF36"/>
      <c r="AG36" s="54"/>
      <c r="AH36" s="54"/>
      <c r="AI36" s="54"/>
      <c r="AJ36" s="54"/>
      <c r="AK36" s="54"/>
      <c r="AL36" s="54"/>
      <c r="AM36" s="54"/>
      <c r="AN36" s="54"/>
      <c r="AO36" s="54"/>
      <c r="AP36" s="54"/>
      <c r="AQ36" s="54"/>
      <c r="AR36" s="54"/>
      <c r="AT36" s="54"/>
      <c r="AU36" s="54"/>
      <c r="AV36" s="174" t="s">
        <v>22</v>
      </c>
      <c r="AW36" s="167">
        <v>70000</v>
      </c>
      <c r="AX36" s="169" t="s">
        <v>48</v>
      </c>
      <c r="AY36" s="168"/>
      <c r="AZ36" s="168"/>
      <c r="BA36" s="168"/>
      <c r="BB36" s="168"/>
      <c r="BC36" s="168"/>
      <c r="BD36" s="168"/>
      <c r="BF36" s="54"/>
      <c r="BG36" s="54"/>
      <c r="BH36" s="54"/>
      <c r="BS36" s="54"/>
      <c r="BT36" s="54"/>
      <c r="BU36" s="161"/>
    </row>
    <row r="37" spans="1:80" s="167" customFormat="1" ht="18.75" customHeight="1">
      <c r="A37" s="18"/>
      <c r="B37"/>
      <c r="C37"/>
      <c r="D37" s="7"/>
      <c r="E37"/>
      <c r="F37"/>
      <c r="G37"/>
      <c r="H37"/>
      <c r="I37"/>
      <c r="J37"/>
      <c r="K37"/>
      <c r="L37"/>
      <c r="M37" s="11"/>
      <c r="N37" s="11"/>
      <c r="O37"/>
      <c r="P37"/>
      <c r="Q37"/>
      <c r="R37"/>
      <c r="S37"/>
      <c r="T37"/>
      <c r="U37"/>
      <c r="V37"/>
      <c r="W37"/>
      <c r="X37"/>
      <c r="Y37"/>
      <c r="Z37"/>
      <c r="AA37"/>
      <c r="AB37"/>
      <c r="AC37"/>
      <c r="AD37"/>
      <c r="AE37"/>
      <c r="AF37"/>
      <c r="AG37" s="54"/>
      <c r="AH37" s="54"/>
      <c r="AI37" s="54"/>
      <c r="AJ37" s="54"/>
      <c r="AK37" s="54"/>
      <c r="AL37" s="54"/>
      <c r="AM37" s="54"/>
      <c r="AN37" s="54"/>
      <c r="AO37" s="54"/>
      <c r="AP37" s="54"/>
      <c r="AQ37" s="54"/>
      <c r="AR37" s="54"/>
      <c r="AT37" s="54"/>
      <c r="AU37" s="54"/>
      <c r="AV37" s="167" t="s">
        <v>23</v>
      </c>
      <c r="AW37" s="167">
        <v>60000</v>
      </c>
      <c r="AX37" s="169" t="s">
        <v>48</v>
      </c>
      <c r="AY37" s="168"/>
      <c r="AZ37" s="170"/>
      <c r="BA37" s="168"/>
      <c r="BB37" s="168"/>
      <c r="BC37" s="168"/>
      <c r="BD37" s="168"/>
      <c r="BF37" s="54"/>
      <c r="BG37" s="54"/>
      <c r="BH37" s="54"/>
      <c r="BI37" s="54"/>
      <c r="BM37" s="54"/>
      <c r="BN37" s="54"/>
      <c r="BP37" s="54"/>
      <c r="BR37" s="54"/>
      <c r="BS37" s="54"/>
      <c r="BT37" s="54"/>
      <c r="BU37" s="161"/>
      <c r="CB37" s="54"/>
    </row>
    <row r="38" spans="1:80" ht="18.75" customHeight="1">
      <c r="M38" s="12"/>
      <c r="N38" s="12"/>
      <c r="AV38" s="167" t="s">
        <v>24</v>
      </c>
      <c r="AW38" s="167">
        <v>60000</v>
      </c>
      <c r="AX38" s="169" t="s">
        <v>48</v>
      </c>
      <c r="AY38" s="168"/>
      <c r="AZ38" s="168"/>
      <c r="BA38" s="168"/>
      <c r="BB38" s="168"/>
      <c r="BC38" s="168"/>
      <c r="BU38" s="161"/>
    </row>
    <row r="39" spans="1:80" ht="18.75" customHeight="1">
      <c r="M39" s="11"/>
      <c r="N39" s="11"/>
      <c r="AV39" s="167" t="s">
        <v>25</v>
      </c>
      <c r="AW39" s="167">
        <v>50000</v>
      </c>
      <c r="AX39" s="169"/>
      <c r="AY39" s="168"/>
      <c r="AZ39" s="168"/>
      <c r="BA39" s="168"/>
      <c r="BB39" s="168"/>
      <c r="BC39" s="168"/>
      <c r="BU39" s="161"/>
    </row>
    <row r="40" spans="1:80" ht="18.75" customHeight="1">
      <c r="M40" s="11"/>
      <c r="N40" s="11"/>
      <c r="AV40" s="167" t="s">
        <v>26</v>
      </c>
      <c r="AW40" s="167">
        <v>70000</v>
      </c>
      <c r="BU40" s="161"/>
    </row>
    <row r="41" spans="1:80" ht="18.75" customHeight="1">
      <c r="M41" s="11"/>
      <c r="N41" s="11"/>
      <c r="P41" s="8" t="s">
        <v>48</v>
      </c>
      <c r="Q41" s="8" t="s">
        <v>48</v>
      </c>
      <c r="R41" s="8" t="s">
        <v>48</v>
      </c>
      <c r="S41" s="9"/>
      <c r="T41" s="6"/>
      <c r="U41" s="6"/>
      <c r="AV41" s="167" t="s">
        <v>27</v>
      </c>
      <c r="AW41" s="167">
        <v>70000</v>
      </c>
      <c r="BU41" s="161"/>
    </row>
    <row r="42" spans="1:80" ht="18.75" customHeight="1">
      <c r="M42" s="11"/>
      <c r="N42" s="11"/>
      <c r="P42" s="8" t="s">
        <v>48</v>
      </c>
      <c r="Q42" s="6" t="s">
        <v>48</v>
      </c>
      <c r="R42" s="8" t="s">
        <v>48</v>
      </c>
      <c r="S42" s="9"/>
      <c r="T42" s="6"/>
      <c r="U42" s="6"/>
      <c r="AV42" s="174" t="s">
        <v>28</v>
      </c>
      <c r="AW42" s="167">
        <v>70000</v>
      </c>
      <c r="AY42" s="167"/>
      <c r="AZ42" s="167"/>
      <c r="BA42" s="175" t="s">
        <v>48</v>
      </c>
      <c r="BC42" s="158"/>
      <c r="BU42" s="161"/>
    </row>
    <row r="43" spans="1:80">
      <c r="M43" s="11"/>
      <c r="N43" s="11"/>
      <c r="P43" s="8"/>
      <c r="Q43" s="6"/>
      <c r="R43" s="8"/>
      <c r="S43" s="9"/>
      <c r="T43" s="6"/>
      <c r="U43" s="6"/>
      <c r="AV43" s="167" t="s">
        <v>29</v>
      </c>
      <c r="AW43" s="167">
        <v>50000</v>
      </c>
      <c r="AX43" s="78"/>
      <c r="BA43" s="167"/>
      <c r="BB43" s="167"/>
      <c r="BU43" s="161"/>
    </row>
    <row r="44" spans="1:80">
      <c r="M44" s="8"/>
      <c r="N44" s="8"/>
      <c r="P44" s="8"/>
      <c r="Q44" s="6"/>
      <c r="R44" s="8"/>
      <c r="S44" s="9"/>
      <c r="T44" s="6"/>
      <c r="U44" s="6"/>
      <c r="AV44" s="167"/>
      <c r="AW44" s="167"/>
      <c r="AX44" s="78"/>
      <c r="BA44" s="167"/>
      <c r="BB44" s="167"/>
      <c r="BU44" s="161"/>
    </row>
    <row r="45" spans="1:80">
      <c r="M45" s="11"/>
      <c r="N45" s="11"/>
      <c r="P45" s="8"/>
      <c r="Q45" s="6"/>
      <c r="R45" s="8"/>
      <c r="S45" s="9"/>
      <c r="T45" s="6"/>
      <c r="U45" s="6"/>
      <c r="AV45" s="176" t="s">
        <v>256</v>
      </c>
      <c r="AW45" s="177"/>
      <c r="AX45" s="177"/>
      <c r="AY45" s="177"/>
      <c r="AZ45" s="177"/>
      <c r="BA45" s="177"/>
      <c r="BB45" s="177"/>
      <c r="BC45" s="177"/>
      <c r="BU45" s="161"/>
    </row>
    <row r="46" spans="1:80">
      <c r="M46" s="11"/>
      <c r="N46" s="11"/>
      <c r="P46" s="8"/>
      <c r="Q46" s="6"/>
      <c r="R46" s="8"/>
      <c r="S46" s="9"/>
      <c r="T46" s="6"/>
      <c r="U46" s="6"/>
      <c r="AV46" s="176" t="s">
        <v>32</v>
      </c>
      <c r="AW46" s="176" t="s">
        <v>37</v>
      </c>
      <c r="AX46" s="176" t="s">
        <v>49</v>
      </c>
      <c r="AY46" s="176" t="s">
        <v>34</v>
      </c>
      <c r="AZ46" s="176" t="s">
        <v>35</v>
      </c>
      <c r="BA46" s="176" t="s">
        <v>36</v>
      </c>
      <c r="BB46" s="176" t="s">
        <v>257</v>
      </c>
      <c r="BC46" s="177"/>
      <c r="BU46" s="161"/>
    </row>
    <row r="47" spans="1:80">
      <c r="M47" s="11"/>
      <c r="N47" s="11"/>
      <c r="P47" s="8"/>
      <c r="Q47" s="6"/>
      <c r="R47" s="8"/>
      <c r="S47" s="9"/>
      <c r="T47" s="6"/>
      <c r="U47" s="6"/>
      <c r="AV47" s="161" t="s">
        <v>48</v>
      </c>
      <c r="AW47" s="178"/>
      <c r="AX47" s="179">
        <v>0</v>
      </c>
      <c r="AY47" s="179">
        <v>0</v>
      </c>
      <c r="AZ47" s="179">
        <v>0</v>
      </c>
      <c r="BA47" s="179">
        <v>0</v>
      </c>
      <c r="BB47" s="179">
        <v>0</v>
      </c>
      <c r="BC47" s="161">
        <v>16</v>
      </c>
      <c r="BU47" s="161"/>
    </row>
    <row r="48" spans="1:80" ht="24.75">
      <c r="M48" s="11"/>
      <c r="N48" s="11"/>
      <c r="P48" s="8"/>
      <c r="Q48" s="6"/>
      <c r="R48" s="8"/>
      <c r="S48" s="9"/>
      <c r="T48" s="6"/>
      <c r="U48" s="6"/>
      <c r="AV48" s="259" t="s">
        <v>157</v>
      </c>
      <c r="AW48" s="260" t="s">
        <v>258</v>
      </c>
      <c r="AX48" s="261">
        <v>6</v>
      </c>
      <c r="AY48" s="261">
        <v>3</v>
      </c>
      <c r="AZ48" s="261">
        <v>3</v>
      </c>
      <c r="BA48" s="261">
        <v>8</v>
      </c>
      <c r="BB48" s="261">
        <v>60000</v>
      </c>
      <c r="BC48" s="259">
        <v>1</v>
      </c>
      <c r="BD48" s="54">
        <f>LEN(AW48)</f>
        <v>79</v>
      </c>
      <c r="BU48" s="161"/>
    </row>
    <row r="49" spans="4:56" ht="24.75">
      <c r="M49" s="11"/>
      <c r="N49" s="11"/>
      <c r="P49" s="8"/>
      <c r="Q49" s="6"/>
      <c r="R49" s="8"/>
      <c r="S49" s="9"/>
      <c r="T49" s="6"/>
      <c r="U49" s="6"/>
      <c r="AV49" s="259" t="s">
        <v>104</v>
      </c>
      <c r="AW49" s="260" t="s">
        <v>259</v>
      </c>
      <c r="AX49" s="261">
        <v>6</v>
      </c>
      <c r="AY49" s="261">
        <v>5</v>
      </c>
      <c r="AZ49" s="261">
        <v>2</v>
      </c>
      <c r="BA49" s="261">
        <v>9</v>
      </c>
      <c r="BB49" s="261">
        <v>290000</v>
      </c>
      <c r="BC49" s="259">
        <v>1</v>
      </c>
      <c r="BD49" s="54">
        <f t="shared" ref="BD49:BD112" si="23">LEN(AW49)</f>
        <v>80</v>
      </c>
    </row>
    <row r="50" spans="4:56" ht="24.75">
      <c r="M50" s="8"/>
      <c r="N50" s="8"/>
      <c r="P50" s="8"/>
      <c r="Q50" s="6"/>
      <c r="R50" s="8"/>
      <c r="S50" s="9"/>
      <c r="T50" s="6"/>
      <c r="U50" s="6"/>
      <c r="AV50" s="259" t="s">
        <v>133</v>
      </c>
      <c r="AW50" s="260" t="s">
        <v>260</v>
      </c>
      <c r="AX50" s="261">
        <v>6</v>
      </c>
      <c r="AY50" s="261">
        <v>2</v>
      </c>
      <c r="AZ50" s="261">
        <v>3</v>
      </c>
      <c r="BA50" s="261">
        <v>7</v>
      </c>
      <c r="BB50" s="261">
        <v>60000</v>
      </c>
      <c r="BC50" s="259">
        <v>1</v>
      </c>
      <c r="BD50" s="54">
        <f t="shared" si="23"/>
        <v>69</v>
      </c>
    </row>
    <row r="51" spans="4:56" ht="24.75">
      <c r="M51" s="8"/>
      <c r="N51" s="8"/>
      <c r="P51" s="8"/>
      <c r="Q51" s="6"/>
      <c r="R51" s="8"/>
      <c r="S51" s="9"/>
      <c r="T51" s="6"/>
      <c r="U51" s="6"/>
      <c r="AV51" s="259" t="s">
        <v>168</v>
      </c>
      <c r="AW51" s="260" t="s">
        <v>261</v>
      </c>
      <c r="AX51" s="261">
        <v>4</v>
      </c>
      <c r="AY51" s="261">
        <v>3</v>
      </c>
      <c r="AZ51" s="261">
        <v>2</v>
      </c>
      <c r="BA51" s="261">
        <v>9</v>
      </c>
      <c r="BB51" s="261">
        <v>60000</v>
      </c>
      <c r="BC51" s="259">
        <v>1</v>
      </c>
      <c r="BD51" s="54">
        <f t="shared" si="23"/>
        <v>61</v>
      </c>
    </row>
    <row r="52" spans="4:56" ht="24.75">
      <c r="M52" s="8"/>
      <c r="N52" s="8"/>
      <c r="P52" s="8"/>
      <c r="Q52" s="6"/>
      <c r="R52" s="8"/>
      <c r="S52" s="9"/>
      <c r="T52" s="6"/>
      <c r="U52" s="6"/>
      <c r="AV52" s="259" t="s">
        <v>119</v>
      </c>
      <c r="AW52" s="260" t="s">
        <v>262</v>
      </c>
      <c r="AX52" s="261">
        <v>5</v>
      </c>
      <c r="AY52" s="261">
        <v>5</v>
      </c>
      <c r="AZ52" s="261">
        <v>2</v>
      </c>
      <c r="BA52" s="261">
        <v>9</v>
      </c>
      <c r="BB52" s="261">
        <v>290000</v>
      </c>
      <c r="BC52" s="259">
        <v>1</v>
      </c>
      <c r="BD52" s="54">
        <f t="shared" si="23"/>
        <v>82</v>
      </c>
    </row>
    <row r="53" spans="4:56">
      <c r="M53" s="11"/>
      <c r="N53" s="11"/>
      <c r="P53" s="8" t="s">
        <v>48</v>
      </c>
      <c r="Q53" s="8" t="s">
        <v>48</v>
      </c>
      <c r="R53" s="8" t="s">
        <v>48</v>
      </c>
      <c r="S53" s="6"/>
      <c r="T53" s="10"/>
      <c r="U53" s="10"/>
      <c r="AV53" s="259" t="s">
        <v>116</v>
      </c>
      <c r="AW53" s="260" t="s">
        <v>263</v>
      </c>
      <c r="AX53" s="261">
        <v>6</v>
      </c>
      <c r="AY53" s="261">
        <v>5</v>
      </c>
      <c r="AZ53" s="261">
        <v>4</v>
      </c>
      <c r="BA53" s="261">
        <v>9</v>
      </c>
      <c r="BB53" s="261">
        <v>390000</v>
      </c>
      <c r="BC53" s="259">
        <v>1</v>
      </c>
      <c r="BD53" s="54">
        <f t="shared" si="23"/>
        <v>52</v>
      </c>
    </row>
    <row r="54" spans="4:56">
      <c r="M54" s="11"/>
      <c r="N54" s="11"/>
      <c r="P54" s="8"/>
      <c r="Q54" s="8"/>
      <c r="R54" s="8"/>
      <c r="S54" s="9"/>
      <c r="T54" s="6"/>
      <c r="U54" s="6"/>
      <c r="AV54" s="259" t="s">
        <v>137</v>
      </c>
      <c r="AW54" s="260" t="s">
        <v>264</v>
      </c>
      <c r="AX54" s="261">
        <v>6</v>
      </c>
      <c r="AY54" s="261">
        <v>3</v>
      </c>
      <c r="AZ54" s="261">
        <v>3</v>
      </c>
      <c r="BA54" s="261">
        <v>8</v>
      </c>
      <c r="BB54" s="261">
        <v>120000</v>
      </c>
      <c r="BC54" s="259">
        <v>1</v>
      </c>
      <c r="BD54" s="54">
        <f t="shared" si="23"/>
        <v>43</v>
      </c>
    </row>
    <row r="55" spans="4:56" ht="24.75">
      <c r="M55" s="11"/>
      <c r="N55" s="11"/>
      <c r="P55" s="8" t="s">
        <v>48</v>
      </c>
      <c r="Q55" s="8" t="s">
        <v>48</v>
      </c>
      <c r="R55" s="8" t="s">
        <v>48</v>
      </c>
      <c r="S55" s="9" t="s">
        <v>48</v>
      </c>
      <c r="T55" s="6"/>
      <c r="U55" s="6"/>
      <c r="AV55" s="259" t="s">
        <v>125</v>
      </c>
      <c r="AW55" s="260" t="s">
        <v>265</v>
      </c>
      <c r="AX55" s="261">
        <v>2</v>
      </c>
      <c r="AY55" s="261">
        <v>7</v>
      </c>
      <c r="AZ55" s="261">
        <v>1</v>
      </c>
      <c r="BA55" s="261">
        <v>10</v>
      </c>
      <c r="BB55" s="261">
        <v>300000</v>
      </c>
      <c r="BC55" s="259">
        <v>1</v>
      </c>
      <c r="BD55" s="54">
        <f t="shared" si="23"/>
        <v>79</v>
      </c>
    </row>
    <row r="56" spans="4:56" ht="24.75">
      <c r="M56" s="12"/>
      <c r="N56" s="12"/>
      <c r="P56" s="6" t="s">
        <v>48</v>
      </c>
      <c r="Q56" s="8" t="s">
        <v>48</v>
      </c>
      <c r="R56" s="8" t="s">
        <v>48</v>
      </c>
      <c r="S56" s="9"/>
      <c r="T56" s="6"/>
      <c r="U56" s="6"/>
      <c r="AV56" s="259" t="s">
        <v>144</v>
      </c>
      <c r="AW56" s="260" t="s">
        <v>266</v>
      </c>
      <c r="AX56" s="261">
        <v>7</v>
      </c>
      <c r="AY56" s="261">
        <v>3</v>
      </c>
      <c r="AZ56" s="261">
        <v>4</v>
      </c>
      <c r="BA56" s="261">
        <v>7</v>
      </c>
      <c r="BB56" s="261">
        <v>150000</v>
      </c>
      <c r="BC56" s="259">
        <v>1</v>
      </c>
      <c r="BD56" s="54">
        <f t="shared" si="23"/>
        <v>70</v>
      </c>
    </row>
    <row r="57" spans="4:56" ht="24.75">
      <c r="D57" s="13"/>
      <c r="E57" s="8"/>
      <c r="F57" s="8"/>
      <c r="G57" s="8"/>
      <c r="H57" s="8"/>
      <c r="I57" s="8"/>
      <c r="J57" s="8"/>
      <c r="K57" s="12"/>
      <c r="O57" s="6"/>
      <c r="P57" s="8"/>
      <c r="Q57" s="8"/>
      <c r="R57" s="9"/>
      <c r="S57" s="6"/>
      <c r="AV57" s="259" t="s">
        <v>156</v>
      </c>
      <c r="AW57" s="260" t="s">
        <v>267</v>
      </c>
      <c r="AX57" s="261">
        <v>8</v>
      </c>
      <c r="AY57" s="261">
        <v>3</v>
      </c>
      <c r="AZ57" s="261">
        <v>4</v>
      </c>
      <c r="BA57" s="261">
        <v>7</v>
      </c>
      <c r="BB57" s="261">
        <v>200000</v>
      </c>
      <c r="BC57" s="259">
        <v>1</v>
      </c>
      <c r="BD57" s="54">
        <f t="shared" si="23"/>
        <v>63</v>
      </c>
    </row>
    <row r="58" spans="4:56" ht="24.75">
      <c r="D58" s="13"/>
      <c r="E58" s="8"/>
      <c r="F58" s="8"/>
      <c r="G58" s="8"/>
      <c r="H58" s="8"/>
      <c r="I58" s="8"/>
      <c r="J58" s="8"/>
      <c r="K58" s="12"/>
      <c r="O58" s="6"/>
      <c r="P58" s="8"/>
      <c r="Q58" s="8"/>
      <c r="R58" s="9"/>
      <c r="S58" s="6"/>
      <c r="AV58" s="259" t="s">
        <v>163</v>
      </c>
      <c r="AW58" s="260" t="s">
        <v>268</v>
      </c>
      <c r="AX58" s="261">
        <v>4</v>
      </c>
      <c r="AY58" s="261">
        <v>7</v>
      </c>
      <c r="AZ58" s="261">
        <v>3</v>
      </c>
      <c r="BA58" s="261">
        <v>7</v>
      </c>
      <c r="BB58" s="261">
        <v>100000</v>
      </c>
      <c r="BC58" s="259">
        <v>1</v>
      </c>
      <c r="BD58" s="54">
        <f t="shared" si="23"/>
        <v>82</v>
      </c>
    </row>
    <row r="59" spans="4:56">
      <c r="K59" s="2"/>
      <c r="O59" s="2"/>
      <c r="P59" s="2"/>
      <c r="Q59" s="2"/>
      <c r="R59" s="2"/>
      <c r="AV59" s="259" t="s">
        <v>177</v>
      </c>
      <c r="AW59" s="260" t="s">
        <v>269</v>
      </c>
      <c r="AX59" s="261">
        <v>5</v>
      </c>
      <c r="AY59" s="261">
        <v>3</v>
      </c>
      <c r="AZ59" s="261">
        <v>2</v>
      </c>
      <c r="BA59" s="261">
        <v>8</v>
      </c>
      <c r="BB59" s="261">
        <v>130000</v>
      </c>
      <c r="BC59" s="259">
        <v>1</v>
      </c>
      <c r="BD59" s="54">
        <f t="shared" si="23"/>
        <v>50</v>
      </c>
    </row>
    <row r="60" spans="4:56" ht="24.75">
      <c r="K60" s="2"/>
      <c r="O60" s="2"/>
      <c r="P60" s="2"/>
      <c r="Q60" s="2"/>
      <c r="R60" s="2"/>
      <c r="AV60" s="259" t="s">
        <v>179</v>
      </c>
      <c r="AW60" s="260" t="s">
        <v>270</v>
      </c>
      <c r="AX60" s="261">
        <v>4</v>
      </c>
      <c r="AY60" s="261">
        <v>7</v>
      </c>
      <c r="AZ60" s="261">
        <v>3</v>
      </c>
      <c r="BA60" s="261">
        <v>7</v>
      </c>
      <c r="BB60" s="261">
        <v>80000</v>
      </c>
      <c r="BC60" s="259">
        <v>1</v>
      </c>
      <c r="BD60" s="54">
        <f t="shared" si="23"/>
        <v>65</v>
      </c>
    </row>
    <row r="61" spans="4:56">
      <c r="K61" s="2"/>
      <c r="O61" s="2"/>
      <c r="P61" s="2"/>
      <c r="Q61" s="2"/>
      <c r="R61" s="2"/>
      <c r="AV61" s="259" t="s">
        <v>172</v>
      </c>
      <c r="AW61" s="260" t="s">
        <v>271</v>
      </c>
      <c r="AX61" s="261">
        <v>7</v>
      </c>
      <c r="AY61" s="261">
        <v>4</v>
      </c>
      <c r="AZ61" s="261">
        <v>3</v>
      </c>
      <c r="BA61" s="261">
        <v>8</v>
      </c>
      <c r="BB61" s="261">
        <v>210000</v>
      </c>
      <c r="BC61" s="259">
        <v>1</v>
      </c>
      <c r="BD61" s="54">
        <f t="shared" si="23"/>
        <v>30</v>
      </c>
    </row>
    <row r="62" spans="4:56">
      <c r="K62" s="2"/>
      <c r="O62" s="2"/>
      <c r="P62" s="2"/>
      <c r="Q62" s="2"/>
      <c r="R62" s="2"/>
      <c r="AV62" s="259" t="s">
        <v>140</v>
      </c>
      <c r="AW62" s="260" t="s">
        <v>272</v>
      </c>
      <c r="AX62" s="261">
        <v>6</v>
      </c>
      <c r="AY62" s="261">
        <v>6</v>
      </c>
      <c r="AZ62" s="261">
        <v>2</v>
      </c>
      <c r="BA62" s="261">
        <v>8</v>
      </c>
      <c r="BB62" s="261">
        <v>310000</v>
      </c>
      <c r="BC62" s="259">
        <v>1</v>
      </c>
      <c r="BD62" s="54">
        <f t="shared" si="23"/>
        <v>46</v>
      </c>
    </row>
    <row r="63" spans="4:56">
      <c r="K63" s="2"/>
      <c r="O63" s="2"/>
      <c r="P63" s="2"/>
      <c r="Q63" s="2"/>
      <c r="R63" s="2"/>
      <c r="AV63" s="259" t="s">
        <v>159</v>
      </c>
      <c r="AW63" s="260" t="s">
        <v>273</v>
      </c>
      <c r="AX63" s="261">
        <v>7</v>
      </c>
      <c r="AY63" s="261">
        <v>4</v>
      </c>
      <c r="AZ63" s="261">
        <v>4</v>
      </c>
      <c r="BA63" s="261">
        <v>8</v>
      </c>
      <c r="BB63" s="261">
        <v>320000</v>
      </c>
      <c r="BC63" s="259">
        <v>1</v>
      </c>
      <c r="BD63" s="54">
        <f t="shared" si="23"/>
        <v>44</v>
      </c>
    </row>
    <row r="64" spans="4:56">
      <c r="K64" s="2"/>
      <c r="O64" s="2"/>
      <c r="P64" s="2"/>
      <c r="Q64" s="2"/>
      <c r="R64" s="2"/>
      <c r="AV64" s="259" t="s">
        <v>189</v>
      </c>
      <c r="AW64" s="260" t="s">
        <v>274</v>
      </c>
      <c r="AX64" s="261">
        <v>5</v>
      </c>
      <c r="AY64" s="261">
        <v>4</v>
      </c>
      <c r="AZ64" s="261">
        <v>3</v>
      </c>
      <c r="BA64" s="261">
        <v>8</v>
      </c>
      <c r="BB64" s="261">
        <v>220000</v>
      </c>
      <c r="BC64" s="259">
        <v>1</v>
      </c>
      <c r="BD64" s="54">
        <f t="shared" si="23"/>
        <v>60</v>
      </c>
    </row>
    <row r="65" spans="3:56">
      <c r="K65" s="2"/>
      <c r="O65" s="2"/>
      <c r="P65" s="2"/>
      <c r="Q65" s="2"/>
      <c r="R65" s="2"/>
      <c r="AV65" s="259" t="s">
        <v>139</v>
      </c>
      <c r="AW65" s="260" t="s">
        <v>275</v>
      </c>
      <c r="AX65" s="261">
        <v>6</v>
      </c>
      <c r="AY65" s="261">
        <v>2</v>
      </c>
      <c r="AZ65" s="261">
        <v>4</v>
      </c>
      <c r="BA65" s="261">
        <v>7</v>
      </c>
      <c r="BB65" s="261">
        <v>0</v>
      </c>
      <c r="BC65" s="259">
        <v>1</v>
      </c>
      <c r="BD65" s="54">
        <f t="shared" si="23"/>
        <v>33</v>
      </c>
    </row>
    <row r="66" spans="3:56">
      <c r="K66" s="2"/>
      <c r="O66" s="2"/>
      <c r="P66" s="2"/>
      <c r="Q66" s="2"/>
      <c r="R66" s="2"/>
      <c r="AV66" s="259" t="s">
        <v>147</v>
      </c>
      <c r="AW66" s="260" t="s">
        <v>276</v>
      </c>
      <c r="AX66" s="261">
        <v>6</v>
      </c>
      <c r="AY66" s="261">
        <v>3</v>
      </c>
      <c r="AZ66" s="261">
        <v>2</v>
      </c>
      <c r="BA66" s="261">
        <v>7</v>
      </c>
      <c r="BB66" s="261">
        <v>120000</v>
      </c>
      <c r="BC66" s="259">
        <v>1</v>
      </c>
      <c r="BD66" s="54">
        <f t="shared" si="23"/>
        <v>55</v>
      </c>
    </row>
    <row r="67" spans="3:56">
      <c r="K67" s="2"/>
      <c r="O67" s="2"/>
      <c r="P67" s="2"/>
      <c r="Q67" s="2"/>
      <c r="R67" s="2"/>
      <c r="AV67" s="259" t="s">
        <v>185</v>
      </c>
      <c r="AW67" s="260" t="s">
        <v>277</v>
      </c>
      <c r="AX67" s="261">
        <v>9</v>
      </c>
      <c r="AY67" s="261">
        <v>3</v>
      </c>
      <c r="AZ67" s="261">
        <v>4</v>
      </c>
      <c r="BA67" s="261">
        <v>7</v>
      </c>
      <c r="BB67" s="261">
        <v>200000</v>
      </c>
      <c r="BC67" s="259">
        <v>1</v>
      </c>
      <c r="BD67" s="54">
        <f t="shared" si="23"/>
        <v>52</v>
      </c>
    </row>
    <row r="68" spans="3:56">
      <c r="K68" s="2"/>
      <c r="O68" s="2"/>
      <c r="P68" s="2"/>
      <c r="Q68" s="2"/>
      <c r="R68" s="2"/>
      <c r="AV68" s="259" t="s">
        <v>196</v>
      </c>
      <c r="AW68" s="260" t="s">
        <v>278</v>
      </c>
      <c r="AX68" s="261">
        <v>6</v>
      </c>
      <c r="AY68" s="261">
        <v>6</v>
      </c>
      <c r="AZ68" s="261">
        <v>3</v>
      </c>
      <c r="BA68" s="261">
        <v>8</v>
      </c>
      <c r="BB68" s="261">
        <v>340000</v>
      </c>
      <c r="BC68" s="259">
        <v>1</v>
      </c>
      <c r="BD68" s="54">
        <f t="shared" si="23"/>
        <v>43</v>
      </c>
    </row>
    <row r="69" spans="3:56">
      <c r="C69" s="3"/>
      <c r="K69" s="2"/>
      <c r="O69" s="2"/>
      <c r="P69" s="2"/>
      <c r="Q69" s="2"/>
      <c r="R69" s="2"/>
      <c r="AV69" s="259" t="s">
        <v>129</v>
      </c>
      <c r="AW69" s="260" t="s">
        <v>279</v>
      </c>
      <c r="AX69" s="261">
        <v>6</v>
      </c>
      <c r="AY69" s="261">
        <v>3</v>
      </c>
      <c r="AZ69" s="261">
        <v>3</v>
      </c>
      <c r="BA69" s="261">
        <v>8</v>
      </c>
      <c r="BB69" s="261">
        <v>110000</v>
      </c>
      <c r="BC69" s="259">
        <v>1</v>
      </c>
      <c r="BD69" s="54">
        <f t="shared" si="23"/>
        <v>42</v>
      </c>
    </row>
    <row r="70" spans="3:56">
      <c r="K70" s="2"/>
      <c r="O70" s="2"/>
      <c r="P70" s="2"/>
      <c r="Q70" s="2"/>
      <c r="R70" s="2"/>
      <c r="AV70" s="259" t="s">
        <v>148</v>
      </c>
      <c r="AW70" s="260" t="s">
        <v>280</v>
      </c>
      <c r="AX70" s="261">
        <v>8</v>
      </c>
      <c r="AY70" s="261">
        <v>2</v>
      </c>
      <c r="AZ70" s="261">
        <v>3</v>
      </c>
      <c r="BA70" s="261">
        <v>7</v>
      </c>
      <c r="BB70" s="261">
        <v>170000</v>
      </c>
      <c r="BC70" s="259">
        <v>1</v>
      </c>
      <c r="BD70" s="54">
        <f t="shared" si="23"/>
        <v>53</v>
      </c>
    </row>
    <row r="71" spans="3:56">
      <c r="K71" s="2"/>
      <c r="O71" s="2"/>
      <c r="P71" s="2"/>
      <c r="Q71" s="2"/>
      <c r="R71" s="2"/>
      <c r="AV71" s="259" t="s">
        <v>167</v>
      </c>
      <c r="AW71" s="260" t="s">
        <v>281</v>
      </c>
      <c r="AX71" s="261">
        <v>7</v>
      </c>
      <c r="AY71" s="261">
        <v>3</v>
      </c>
      <c r="AZ71" s="261">
        <v>4</v>
      </c>
      <c r="BA71" s="261">
        <v>7</v>
      </c>
      <c r="BB71" s="261">
        <v>210000</v>
      </c>
      <c r="BC71" s="259">
        <v>1</v>
      </c>
      <c r="BD71" s="54">
        <f t="shared" si="23"/>
        <v>51</v>
      </c>
    </row>
    <row r="72" spans="3:56" ht="24.75">
      <c r="K72" s="2"/>
      <c r="O72" s="2"/>
      <c r="P72" s="2"/>
      <c r="Q72" s="2"/>
      <c r="R72" s="2"/>
      <c r="AV72" s="259" t="s">
        <v>154</v>
      </c>
      <c r="AW72" s="260" t="s">
        <v>282</v>
      </c>
      <c r="AX72" s="261">
        <v>6</v>
      </c>
      <c r="AY72" s="261">
        <v>5</v>
      </c>
      <c r="AZ72" s="261">
        <v>2</v>
      </c>
      <c r="BA72" s="261">
        <v>9</v>
      </c>
      <c r="BB72" s="261">
        <v>330000</v>
      </c>
      <c r="BC72" s="259">
        <v>1</v>
      </c>
      <c r="BD72" s="54">
        <f t="shared" si="23"/>
        <v>70</v>
      </c>
    </row>
    <row r="73" spans="3:56">
      <c r="K73" s="2"/>
      <c r="O73" s="2"/>
      <c r="P73" s="2"/>
      <c r="Q73" s="2"/>
      <c r="R73" s="2"/>
      <c r="AV73" s="259" t="s">
        <v>169</v>
      </c>
      <c r="AW73" s="260" t="s">
        <v>283</v>
      </c>
      <c r="AX73" s="261">
        <v>7</v>
      </c>
      <c r="AY73" s="261">
        <v>4</v>
      </c>
      <c r="AZ73" s="261">
        <v>4</v>
      </c>
      <c r="BA73" s="261">
        <v>8</v>
      </c>
      <c r="BB73" s="261">
        <v>260000</v>
      </c>
      <c r="BC73" s="259">
        <v>1</v>
      </c>
      <c r="BD73" s="54">
        <f t="shared" si="23"/>
        <v>60</v>
      </c>
    </row>
    <row r="74" spans="3:56">
      <c r="K74" s="2"/>
      <c r="O74" s="2"/>
      <c r="P74" s="2"/>
      <c r="Q74" s="2"/>
      <c r="R74" s="2"/>
      <c r="AV74" s="259" t="s">
        <v>160</v>
      </c>
      <c r="AW74" s="260" t="s">
        <v>284</v>
      </c>
      <c r="AX74" s="261">
        <v>7</v>
      </c>
      <c r="AY74" s="261">
        <v>2</v>
      </c>
      <c r="AZ74" s="261">
        <v>3</v>
      </c>
      <c r="BA74" s="261">
        <v>7</v>
      </c>
      <c r="BB74" s="261">
        <v>130000</v>
      </c>
      <c r="BC74" s="259">
        <v>1</v>
      </c>
      <c r="BD74" s="54">
        <f t="shared" si="23"/>
        <v>50</v>
      </c>
    </row>
    <row r="75" spans="3:56">
      <c r="K75" s="2"/>
      <c r="O75" s="2"/>
      <c r="P75" s="2"/>
      <c r="Q75" s="2"/>
      <c r="R75" s="2"/>
      <c r="AV75" s="259" t="s">
        <v>193</v>
      </c>
      <c r="AW75" s="260" t="s">
        <v>285</v>
      </c>
      <c r="AX75" s="261">
        <v>5</v>
      </c>
      <c r="AY75" s="261">
        <v>6</v>
      </c>
      <c r="AZ75" s="261">
        <v>1</v>
      </c>
      <c r="BA75" s="261">
        <v>8</v>
      </c>
      <c r="BB75" s="261">
        <v>330000</v>
      </c>
      <c r="BC75" s="259">
        <v>1</v>
      </c>
      <c r="BD75" s="54">
        <f t="shared" si="23"/>
        <v>55</v>
      </c>
    </row>
    <row r="76" spans="3:56" ht="24.75">
      <c r="K76" s="2"/>
      <c r="O76" s="2"/>
      <c r="P76" s="2"/>
      <c r="Q76" s="2"/>
      <c r="R76" s="2"/>
      <c r="AV76" s="259" t="s">
        <v>171</v>
      </c>
      <c r="AW76" s="260" t="s">
        <v>286</v>
      </c>
      <c r="AX76" s="261">
        <v>7</v>
      </c>
      <c r="AY76" s="261">
        <v>3</v>
      </c>
      <c r="AZ76" s="261">
        <v>3</v>
      </c>
      <c r="BA76" s="261">
        <v>7</v>
      </c>
      <c r="BB76" s="261">
        <v>220000</v>
      </c>
      <c r="BC76" s="259">
        <v>1</v>
      </c>
      <c r="BD76" s="54">
        <f t="shared" si="23"/>
        <v>74</v>
      </c>
    </row>
    <row r="77" spans="3:56">
      <c r="K77" s="2"/>
      <c r="O77" s="2"/>
      <c r="P77" s="2"/>
      <c r="Q77" s="2"/>
      <c r="R77" s="2"/>
      <c r="AV77" s="259" t="s">
        <v>164</v>
      </c>
      <c r="AW77" s="260" t="s">
        <v>287</v>
      </c>
      <c r="AX77" s="261">
        <v>8</v>
      </c>
      <c r="AY77" s="261">
        <v>3</v>
      </c>
      <c r="AZ77" s="261">
        <v>3</v>
      </c>
      <c r="BA77" s="261">
        <v>7</v>
      </c>
      <c r="BB77" s="261">
        <v>180000</v>
      </c>
      <c r="BC77" s="259">
        <v>1</v>
      </c>
      <c r="BD77" s="54">
        <f t="shared" si="23"/>
        <v>41</v>
      </c>
    </row>
    <row r="78" spans="3:56">
      <c r="K78" s="2"/>
      <c r="O78" s="2"/>
      <c r="P78" s="2"/>
      <c r="Q78" s="2"/>
      <c r="R78" s="2"/>
      <c r="AV78" s="259" t="s">
        <v>178</v>
      </c>
      <c r="AW78" s="260" t="s">
        <v>288</v>
      </c>
      <c r="AX78" s="261">
        <v>8</v>
      </c>
      <c r="AY78" s="261">
        <v>3</v>
      </c>
      <c r="AZ78" s="261">
        <v>5</v>
      </c>
      <c r="BA78" s="261">
        <v>7</v>
      </c>
      <c r="BB78" s="261">
        <v>260000</v>
      </c>
      <c r="BC78" s="259">
        <v>1</v>
      </c>
      <c r="BD78" s="54">
        <f t="shared" si="23"/>
        <v>50</v>
      </c>
    </row>
    <row r="79" spans="3:56">
      <c r="K79" s="2"/>
      <c r="O79" s="2"/>
      <c r="P79" s="2"/>
      <c r="Q79" s="2"/>
      <c r="R79" s="2"/>
      <c r="AV79" s="259" t="s">
        <v>166</v>
      </c>
      <c r="AW79" s="260" t="s">
        <v>289</v>
      </c>
      <c r="AX79" s="261">
        <v>6</v>
      </c>
      <c r="AY79" s="261">
        <v>3</v>
      </c>
      <c r="AZ79" s="261">
        <v>3</v>
      </c>
      <c r="BA79" s="261">
        <v>9</v>
      </c>
      <c r="BB79" s="261">
        <v>150000</v>
      </c>
      <c r="BC79" s="259">
        <v>1</v>
      </c>
      <c r="BD79" s="54">
        <f t="shared" si="23"/>
        <v>46</v>
      </c>
    </row>
    <row r="80" spans="3:56">
      <c r="K80" s="2"/>
      <c r="O80" s="2"/>
      <c r="P80" s="2"/>
      <c r="Q80" s="2"/>
      <c r="R80" s="2"/>
      <c r="AV80" s="259" t="s">
        <v>175</v>
      </c>
      <c r="AW80" s="260" t="s">
        <v>290</v>
      </c>
      <c r="AX80" s="261">
        <v>5</v>
      </c>
      <c r="AY80" s="261">
        <v>5</v>
      </c>
      <c r="AZ80" s="261">
        <v>3</v>
      </c>
      <c r="BA80" s="261">
        <v>9</v>
      </c>
      <c r="BB80" s="261">
        <v>300000</v>
      </c>
      <c r="BC80" s="259">
        <v>1</v>
      </c>
      <c r="BD80" s="54">
        <f t="shared" si="23"/>
        <v>39</v>
      </c>
    </row>
    <row r="81" spans="11:56" ht="24.75">
      <c r="K81" s="2"/>
      <c r="O81" s="2"/>
      <c r="P81" s="2"/>
      <c r="Q81" s="2"/>
      <c r="R81" s="2"/>
      <c r="AV81" s="259" t="s">
        <v>161</v>
      </c>
      <c r="AW81" s="260" t="s">
        <v>291</v>
      </c>
      <c r="AX81" s="261">
        <v>8</v>
      </c>
      <c r="AY81" s="261">
        <v>3</v>
      </c>
      <c r="AZ81" s="261">
        <v>3</v>
      </c>
      <c r="BA81" s="261">
        <v>8</v>
      </c>
      <c r="BB81" s="261">
        <v>220000</v>
      </c>
      <c r="BC81" s="259">
        <v>1</v>
      </c>
      <c r="BD81" s="54">
        <f t="shared" si="23"/>
        <v>81</v>
      </c>
    </row>
    <row r="82" spans="11:56">
      <c r="K82" s="2"/>
      <c r="O82" s="2"/>
      <c r="P82" s="2"/>
      <c r="Q82" s="2"/>
      <c r="R82" s="2"/>
      <c r="AV82" s="259" t="s">
        <v>187</v>
      </c>
      <c r="AW82" s="260" t="s">
        <v>292</v>
      </c>
      <c r="AX82" s="261">
        <v>5</v>
      </c>
      <c r="AY82" s="261">
        <v>4</v>
      </c>
      <c r="AZ82" s="261">
        <v>3</v>
      </c>
      <c r="BA82" s="261">
        <v>8</v>
      </c>
      <c r="BB82" s="261">
        <v>130000</v>
      </c>
      <c r="BC82" s="259">
        <v>1</v>
      </c>
      <c r="BD82" s="54">
        <f t="shared" si="23"/>
        <v>30</v>
      </c>
    </row>
    <row r="83" spans="11:56">
      <c r="K83" s="2"/>
      <c r="O83" s="2"/>
      <c r="P83" s="2"/>
      <c r="Q83" s="2"/>
      <c r="R83" s="2"/>
      <c r="AV83" s="259" t="s">
        <v>182</v>
      </c>
      <c r="AW83" s="260" t="s">
        <v>293</v>
      </c>
      <c r="AX83" s="261">
        <v>4</v>
      </c>
      <c r="AY83" s="261">
        <v>5</v>
      </c>
      <c r="AZ83" s="261">
        <v>2</v>
      </c>
      <c r="BA83" s="261">
        <v>9</v>
      </c>
      <c r="BB83" s="261">
        <v>260000</v>
      </c>
      <c r="BC83" s="259">
        <v>1</v>
      </c>
      <c r="BD83" s="54">
        <f t="shared" si="23"/>
        <v>25</v>
      </c>
    </row>
    <row r="84" spans="11:56">
      <c r="K84" s="2"/>
      <c r="O84" s="2"/>
      <c r="P84" s="2"/>
      <c r="Q84" s="2"/>
      <c r="R84" s="2"/>
      <c r="AV84" s="259" t="s">
        <v>146</v>
      </c>
      <c r="AW84" s="260" t="s">
        <v>294</v>
      </c>
      <c r="AX84" s="261">
        <v>6</v>
      </c>
      <c r="AY84" s="261">
        <v>6</v>
      </c>
      <c r="AZ84" s="261">
        <v>3</v>
      </c>
      <c r="BA84" s="261">
        <v>10</v>
      </c>
      <c r="BB84" s="261">
        <v>430000</v>
      </c>
      <c r="BC84" s="259">
        <v>1</v>
      </c>
      <c r="BD84" s="54">
        <f t="shared" si="23"/>
        <v>55</v>
      </c>
    </row>
    <row r="85" spans="11:56">
      <c r="K85" s="2"/>
      <c r="O85" s="2"/>
      <c r="P85" s="2"/>
      <c r="Q85" s="2"/>
      <c r="R85" s="2"/>
      <c r="AV85" s="259" t="s">
        <v>176</v>
      </c>
      <c r="AW85" s="260" t="s">
        <v>295</v>
      </c>
      <c r="AX85" s="261">
        <v>6</v>
      </c>
      <c r="AY85" s="261">
        <v>2</v>
      </c>
      <c r="AZ85" s="261">
        <v>3</v>
      </c>
      <c r="BA85" s="261">
        <v>7</v>
      </c>
      <c r="BB85" s="261">
        <v>130000</v>
      </c>
      <c r="BC85" s="259">
        <v>1</v>
      </c>
      <c r="BD85" s="54">
        <f t="shared" si="23"/>
        <v>52</v>
      </c>
    </row>
    <row r="86" spans="11:56">
      <c r="K86" s="2"/>
      <c r="O86" s="2"/>
      <c r="P86" s="2"/>
      <c r="Q86" s="2"/>
      <c r="R86" s="2"/>
      <c r="AV86" s="259" t="s">
        <v>181</v>
      </c>
      <c r="AW86" s="260" t="s">
        <v>296</v>
      </c>
      <c r="AX86" s="261">
        <v>7</v>
      </c>
      <c r="AY86" s="261">
        <v>4</v>
      </c>
      <c r="AZ86" s="261">
        <v>4</v>
      </c>
      <c r="BA86" s="261">
        <v>8</v>
      </c>
      <c r="BB86" s="261">
        <v>230000</v>
      </c>
      <c r="BC86" s="259">
        <v>1</v>
      </c>
      <c r="BD86" s="54">
        <f t="shared" si="23"/>
        <v>40</v>
      </c>
    </row>
    <row r="87" spans="11:56">
      <c r="K87" s="2"/>
      <c r="O87" s="2"/>
      <c r="P87" s="2"/>
      <c r="Q87" s="2"/>
      <c r="R87" s="2"/>
      <c r="AV87" s="259" t="s">
        <v>158</v>
      </c>
      <c r="AW87" s="260" t="s">
        <v>297</v>
      </c>
      <c r="AX87" s="261">
        <v>5</v>
      </c>
      <c r="AY87" s="261">
        <v>3</v>
      </c>
      <c r="AZ87" s="261">
        <v>3</v>
      </c>
      <c r="BA87" s="261">
        <v>6</v>
      </c>
      <c r="BB87" s="261">
        <v>140000</v>
      </c>
      <c r="BC87" s="259">
        <v>1</v>
      </c>
      <c r="BD87" s="54">
        <f t="shared" si="23"/>
        <v>57</v>
      </c>
    </row>
    <row r="88" spans="11:56" ht="24.75">
      <c r="K88" s="2"/>
      <c r="O88" s="2"/>
      <c r="P88" s="2"/>
      <c r="Q88" s="2"/>
      <c r="R88" s="2"/>
      <c r="AV88" s="259" t="s">
        <v>184</v>
      </c>
      <c r="AW88" s="260" t="s">
        <v>298</v>
      </c>
      <c r="AX88" s="261">
        <v>8</v>
      </c>
      <c r="AY88" s="261">
        <v>2</v>
      </c>
      <c r="AZ88" s="261">
        <v>4</v>
      </c>
      <c r="BA88" s="261">
        <v>7</v>
      </c>
      <c r="BB88" s="261">
        <v>250000</v>
      </c>
      <c r="BC88" s="259">
        <v>1</v>
      </c>
      <c r="BD88" s="54">
        <f t="shared" si="23"/>
        <v>85</v>
      </c>
    </row>
    <row r="89" spans="11:56">
      <c r="K89" s="2"/>
      <c r="O89" s="2"/>
      <c r="P89" s="2"/>
      <c r="Q89" s="2"/>
      <c r="R89" s="2"/>
      <c r="AV89" s="259" t="s">
        <v>183</v>
      </c>
      <c r="AW89" s="260" t="s">
        <v>299</v>
      </c>
      <c r="AX89" s="261">
        <v>5</v>
      </c>
      <c r="AY89" s="261">
        <v>6</v>
      </c>
      <c r="AZ89" s="261">
        <v>1</v>
      </c>
      <c r="BA89" s="261">
        <v>9</v>
      </c>
      <c r="BB89" s="261">
        <v>380000</v>
      </c>
      <c r="BC89" s="259">
        <v>1</v>
      </c>
      <c r="BD89" s="54">
        <f t="shared" si="23"/>
        <v>55</v>
      </c>
    </row>
    <row r="90" spans="11:56">
      <c r="K90" s="2"/>
      <c r="O90" s="2"/>
      <c r="P90" s="2"/>
      <c r="Q90" s="2"/>
      <c r="R90" s="2"/>
      <c r="AV90" s="259" t="s">
        <v>188</v>
      </c>
      <c r="AW90" s="260" t="s">
        <v>300</v>
      </c>
      <c r="AX90" s="261">
        <v>7</v>
      </c>
      <c r="AY90" s="261">
        <v>3</v>
      </c>
      <c r="AZ90" s="261">
        <v>3</v>
      </c>
      <c r="BA90" s="261">
        <v>7</v>
      </c>
      <c r="BB90" s="261">
        <v>200000</v>
      </c>
      <c r="BC90" s="259">
        <v>1</v>
      </c>
      <c r="BD90" s="54">
        <f t="shared" si="23"/>
        <v>41</v>
      </c>
    </row>
    <row r="91" spans="11:56">
      <c r="K91" s="2"/>
      <c r="O91" s="2"/>
      <c r="P91" s="2"/>
      <c r="Q91" s="2"/>
      <c r="R91" s="2"/>
      <c r="AV91" s="259" t="s">
        <v>195</v>
      </c>
      <c r="AW91" s="260" t="s">
        <v>301</v>
      </c>
      <c r="AX91" s="261">
        <v>4</v>
      </c>
      <c r="AY91" s="261">
        <v>6</v>
      </c>
      <c r="AZ91" s="261">
        <v>1</v>
      </c>
      <c r="BA91" s="261">
        <v>9</v>
      </c>
      <c r="BB91" s="261">
        <v>270000</v>
      </c>
      <c r="BC91" s="259">
        <v>1</v>
      </c>
      <c r="BD91" s="54">
        <f t="shared" si="23"/>
        <v>55</v>
      </c>
    </row>
    <row r="92" spans="11:56">
      <c r="K92" s="2"/>
      <c r="O92" s="2"/>
      <c r="P92" s="2"/>
      <c r="Q92" s="2"/>
      <c r="R92" s="2"/>
      <c r="AV92" s="259" t="s">
        <v>174</v>
      </c>
      <c r="AW92" s="260" t="s">
        <v>302</v>
      </c>
      <c r="AX92" s="261">
        <v>8</v>
      </c>
      <c r="AY92" s="261">
        <v>3</v>
      </c>
      <c r="AZ92" s="261">
        <v>5</v>
      </c>
      <c r="BA92" s="261">
        <v>7</v>
      </c>
      <c r="BB92" s="261">
        <v>250000</v>
      </c>
      <c r="BC92" s="259">
        <v>1</v>
      </c>
      <c r="BD92" s="54">
        <f t="shared" si="23"/>
        <v>47</v>
      </c>
    </row>
    <row r="93" spans="11:56" ht="24.75">
      <c r="K93" s="2"/>
      <c r="O93" s="2"/>
      <c r="P93" s="2"/>
      <c r="Q93" s="2"/>
      <c r="R93" s="2"/>
      <c r="AV93" s="259" t="s">
        <v>194</v>
      </c>
      <c r="AW93" s="260" t="s">
        <v>303</v>
      </c>
      <c r="AX93" s="261">
        <v>7</v>
      </c>
      <c r="AY93" s="261">
        <v>2</v>
      </c>
      <c r="AZ93" s="261">
        <v>3</v>
      </c>
      <c r="BA93" s="261">
        <v>7</v>
      </c>
      <c r="BB93" s="261">
        <v>150000</v>
      </c>
      <c r="BC93" s="259">
        <v>1</v>
      </c>
      <c r="BD93" s="54">
        <f t="shared" si="23"/>
        <v>85</v>
      </c>
    </row>
    <row r="94" spans="11:56" ht="24.75">
      <c r="K94" s="2"/>
      <c r="O94" s="2"/>
      <c r="P94" s="2"/>
      <c r="Q94" s="2"/>
      <c r="R94" s="2"/>
      <c r="AV94" s="259" t="s">
        <v>191</v>
      </c>
      <c r="AW94" s="260" t="s">
        <v>304</v>
      </c>
      <c r="AX94" s="261">
        <v>6</v>
      </c>
      <c r="AY94" s="261">
        <v>4</v>
      </c>
      <c r="AZ94" s="261">
        <v>2</v>
      </c>
      <c r="BA94" s="261">
        <v>8</v>
      </c>
      <c r="BB94" s="261">
        <v>220000</v>
      </c>
      <c r="BC94" s="259">
        <v>1</v>
      </c>
      <c r="BD94" s="54">
        <f t="shared" si="23"/>
        <v>64</v>
      </c>
    </row>
    <row r="95" spans="11:56">
      <c r="K95" s="2"/>
      <c r="O95" s="2"/>
      <c r="P95" s="2"/>
      <c r="Q95" s="2"/>
      <c r="R95" s="2"/>
      <c r="AV95" s="259" t="s">
        <v>200</v>
      </c>
      <c r="AW95" s="260" t="s">
        <v>305</v>
      </c>
      <c r="AX95" s="261">
        <v>9</v>
      </c>
      <c r="AY95" s="261">
        <v>2</v>
      </c>
      <c r="AZ95" s="261">
        <v>4</v>
      </c>
      <c r="BA95" s="261">
        <v>7</v>
      </c>
      <c r="BB95" s="261">
        <v>160000</v>
      </c>
      <c r="BC95" s="259">
        <v>1</v>
      </c>
      <c r="BD95" s="54">
        <f t="shared" si="23"/>
        <v>46</v>
      </c>
    </row>
    <row r="96" spans="11:56" ht="24.75">
      <c r="K96" s="2"/>
      <c r="O96" s="2"/>
      <c r="P96" s="2"/>
      <c r="Q96" s="2"/>
      <c r="R96" s="2"/>
      <c r="AV96" s="259" t="s">
        <v>198</v>
      </c>
      <c r="AW96" s="260" t="s">
        <v>306</v>
      </c>
      <c r="AX96" s="261">
        <v>6</v>
      </c>
      <c r="AY96" s="261">
        <v>3</v>
      </c>
      <c r="AZ96" s="261">
        <v>2</v>
      </c>
      <c r="BA96" s="261">
        <v>7</v>
      </c>
      <c r="BB96" s="261">
        <v>80000</v>
      </c>
      <c r="BC96" s="259">
        <v>1</v>
      </c>
      <c r="BD96" s="54">
        <f t="shared" si="23"/>
        <v>72</v>
      </c>
    </row>
    <row r="97" spans="11:56">
      <c r="K97" s="2"/>
      <c r="O97" s="2"/>
      <c r="P97" s="2"/>
      <c r="Q97" s="2"/>
      <c r="R97" s="2"/>
      <c r="AV97" s="259" t="s">
        <v>192</v>
      </c>
      <c r="AW97" s="260" t="s">
        <v>307</v>
      </c>
      <c r="AX97" s="261">
        <v>7</v>
      </c>
      <c r="AY97" s="261">
        <v>4</v>
      </c>
      <c r="AZ97" s="261">
        <v>1</v>
      </c>
      <c r="BA97" s="261">
        <v>9</v>
      </c>
      <c r="BB97" s="261">
        <v>250000</v>
      </c>
      <c r="BC97" s="259">
        <v>1</v>
      </c>
      <c r="BD97" s="54">
        <f t="shared" si="23"/>
        <v>37</v>
      </c>
    </row>
    <row r="98" spans="11:56" ht="24.75">
      <c r="K98" s="2"/>
      <c r="O98" s="2"/>
      <c r="P98" s="2"/>
      <c r="Q98" s="2"/>
      <c r="R98" s="2"/>
      <c r="AV98" s="259" t="s">
        <v>190</v>
      </c>
      <c r="AW98" s="260" t="s">
        <v>308</v>
      </c>
      <c r="AX98" s="261">
        <v>6</v>
      </c>
      <c r="AY98" s="261">
        <v>3</v>
      </c>
      <c r="AZ98" s="261">
        <v>4</v>
      </c>
      <c r="BA98" s="261">
        <v>8</v>
      </c>
      <c r="BB98" s="261">
        <v>180000</v>
      </c>
      <c r="BC98" s="259">
        <v>1</v>
      </c>
      <c r="BD98" s="54">
        <f t="shared" si="23"/>
        <v>70</v>
      </c>
    </row>
    <row r="99" spans="11:56">
      <c r="K99" s="2"/>
      <c r="O99" s="2"/>
      <c r="P99" s="2"/>
      <c r="Q99" s="2"/>
      <c r="R99" s="2"/>
      <c r="AV99" s="259" t="s">
        <v>199</v>
      </c>
      <c r="AW99" s="260" t="s">
        <v>292</v>
      </c>
      <c r="AX99" s="261">
        <v>5</v>
      </c>
      <c r="AY99" s="261">
        <v>3</v>
      </c>
      <c r="AZ99" s="261">
        <v>3</v>
      </c>
      <c r="BA99" s="261">
        <v>9</v>
      </c>
      <c r="BB99" s="261">
        <v>100000</v>
      </c>
      <c r="BC99" s="259">
        <v>1</v>
      </c>
      <c r="BD99" s="54">
        <f t="shared" si="23"/>
        <v>30</v>
      </c>
    </row>
    <row r="100" spans="11:56">
      <c r="K100" s="2"/>
      <c r="O100" s="2"/>
      <c r="P100" s="2"/>
      <c r="Q100" s="2"/>
      <c r="R100" s="2"/>
      <c r="AV100" s="259" t="s">
        <v>201</v>
      </c>
      <c r="AW100" s="260" t="s">
        <v>309</v>
      </c>
      <c r="AX100" s="261">
        <v>6</v>
      </c>
      <c r="AY100" s="261">
        <v>4</v>
      </c>
      <c r="AZ100" s="261">
        <v>3</v>
      </c>
      <c r="BA100" s="261">
        <v>9</v>
      </c>
      <c r="BB100" s="261">
        <v>290000</v>
      </c>
      <c r="BC100" s="259">
        <v>1</v>
      </c>
      <c r="BD100" s="54">
        <f t="shared" si="23"/>
        <v>47</v>
      </c>
    </row>
    <row r="101" spans="11:56">
      <c r="K101" s="2"/>
      <c r="O101" s="2"/>
      <c r="P101" s="2"/>
      <c r="Q101" s="2"/>
      <c r="R101" s="2"/>
      <c r="AV101" s="259" t="s">
        <v>186</v>
      </c>
      <c r="AW101" s="260" t="s">
        <v>310</v>
      </c>
      <c r="AX101" s="261">
        <v>8</v>
      </c>
      <c r="AY101" s="261">
        <v>4</v>
      </c>
      <c r="AZ101" s="261">
        <v>3</v>
      </c>
      <c r="BA101" s="261">
        <v>8</v>
      </c>
      <c r="BB101" s="261">
        <v>240000</v>
      </c>
      <c r="BC101" s="259">
        <v>1</v>
      </c>
      <c r="BD101" s="54">
        <f t="shared" si="23"/>
        <v>50</v>
      </c>
    </row>
    <row r="102" spans="11:56">
      <c r="K102" s="2"/>
      <c r="O102" s="2"/>
      <c r="P102" s="2"/>
      <c r="Q102" s="2"/>
      <c r="R102" s="2"/>
      <c r="AV102" s="259" t="s">
        <v>170</v>
      </c>
      <c r="AW102" s="260" t="s">
        <v>311</v>
      </c>
      <c r="AX102" s="261">
        <v>5</v>
      </c>
      <c r="AY102" s="261">
        <v>4</v>
      </c>
      <c r="AZ102" s="261">
        <v>3</v>
      </c>
      <c r="BA102" s="261">
        <v>8</v>
      </c>
      <c r="BB102" s="261">
        <v>150000</v>
      </c>
      <c r="BC102" s="259">
        <v>1</v>
      </c>
      <c r="BD102" s="54">
        <f t="shared" si="23"/>
        <v>40</v>
      </c>
    </row>
    <row r="103" spans="11:56">
      <c r="K103" s="2"/>
      <c r="O103" s="2"/>
      <c r="P103" s="2"/>
      <c r="Q103" s="2"/>
      <c r="R103" s="2"/>
      <c r="AV103" s="259" t="s">
        <v>180</v>
      </c>
      <c r="AW103" s="260" t="s">
        <v>312</v>
      </c>
      <c r="AX103" s="261">
        <v>6</v>
      </c>
      <c r="AY103" s="261">
        <v>4</v>
      </c>
      <c r="AZ103" s="261">
        <v>3</v>
      </c>
      <c r="BA103" s="261">
        <v>8</v>
      </c>
      <c r="BB103" s="261">
        <v>270000</v>
      </c>
      <c r="BC103" s="259">
        <v>1</v>
      </c>
      <c r="BD103" s="54">
        <f t="shared" si="23"/>
        <v>53</v>
      </c>
    </row>
    <row r="104" spans="11:56" ht="24.75">
      <c r="K104" s="2"/>
      <c r="O104" s="2"/>
      <c r="P104" s="2"/>
      <c r="Q104" s="2"/>
      <c r="R104" s="2"/>
      <c r="AV104" s="259" t="s">
        <v>197</v>
      </c>
      <c r="AW104" s="260" t="s">
        <v>313</v>
      </c>
      <c r="AX104" s="261">
        <v>4</v>
      </c>
      <c r="AY104" s="261">
        <v>4</v>
      </c>
      <c r="AZ104" s="261">
        <v>3</v>
      </c>
      <c r="BA104" s="261">
        <v>9</v>
      </c>
      <c r="BB104" s="261">
        <v>90000</v>
      </c>
      <c r="BC104" s="259">
        <v>1</v>
      </c>
      <c r="BD104" s="54">
        <f t="shared" si="23"/>
        <v>76</v>
      </c>
    </row>
    <row r="105" spans="11:56">
      <c r="K105" s="2"/>
      <c r="O105" s="2"/>
      <c r="P105" s="2"/>
      <c r="Q105" s="2"/>
      <c r="R105" s="2"/>
      <c r="AV105" s="259" t="s">
        <v>50</v>
      </c>
      <c r="AW105" s="260" t="s">
        <v>314</v>
      </c>
      <c r="AX105" s="261">
        <v>6</v>
      </c>
      <c r="AY105" s="261">
        <v>3</v>
      </c>
      <c r="AZ105" s="261">
        <v>3</v>
      </c>
      <c r="BA105" s="261">
        <v>7</v>
      </c>
      <c r="BB105" s="261">
        <v>90000</v>
      </c>
      <c r="BC105" s="259">
        <v>4</v>
      </c>
      <c r="BD105" s="54">
        <f t="shared" si="23"/>
        <v>12</v>
      </c>
    </row>
    <row r="106" spans="11:56">
      <c r="K106" s="2"/>
      <c r="O106" s="2"/>
      <c r="P106" s="2"/>
      <c r="Q106" s="2"/>
      <c r="R106" s="2"/>
      <c r="AV106" s="259" t="s">
        <v>74</v>
      </c>
      <c r="AW106" s="260" t="s">
        <v>315</v>
      </c>
      <c r="AX106" s="261">
        <v>6</v>
      </c>
      <c r="AY106" s="261">
        <v>3</v>
      </c>
      <c r="AZ106" s="261">
        <v>3</v>
      </c>
      <c r="BA106" s="261">
        <v>7</v>
      </c>
      <c r="BB106" s="261">
        <v>70000</v>
      </c>
      <c r="BC106" s="259">
        <v>2</v>
      </c>
      <c r="BD106" s="54">
        <f t="shared" si="23"/>
        <v>12</v>
      </c>
    </row>
    <row r="107" spans="11:56">
      <c r="K107" s="2"/>
      <c r="O107" s="2"/>
      <c r="P107" s="2"/>
      <c r="Q107" s="2"/>
      <c r="R107" s="2"/>
      <c r="AV107" s="259" t="s">
        <v>96</v>
      </c>
      <c r="AW107" s="260" t="s">
        <v>316</v>
      </c>
      <c r="AX107" s="261">
        <v>6</v>
      </c>
      <c r="AY107" s="261">
        <v>3</v>
      </c>
      <c r="AZ107" s="261">
        <v>3</v>
      </c>
      <c r="BA107" s="261">
        <v>7</v>
      </c>
      <c r="BB107" s="261">
        <v>50000</v>
      </c>
      <c r="BC107" s="259">
        <v>16</v>
      </c>
      <c r="BD107" s="54">
        <f t="shared" si="23"/>
        <v>5</v>
      </c>
    </row>
    <row r="108" spans="11:56">
      <c r="K108" s="2"/>
      <c r="O108" s="2"/>
      <c r="P108" s="2"/>
      <c r="Q108" s="2"/>
      <c r="R108" s="2"/>
      <c r="AV108" s="259" t="s">
        <v>118</v>
      </c>
      <c r="AW108" s="260" t="s">
        <v>317</v>
      </c>
      <c r="AX108" s="261">
        <v>6</v>
      </c>
      <c r="AY108" s="261">
        <v>3</v>
      </c>
      <c r="AZ108" s="261">
        <v>3</v>
      </c>
      <c r="BA108" s="261">
        <v>7</v>
      </c>
      <c r="BB108" s="261">
        <v>70000</v>
      </c>
      <c r="BC108" s="259">
        <v>2</v>
      </c>
      <c r="BD108" s="54">
        <f t="shared" si="23"/>
        <v>11</v>
      </c>
    </row>
    <row r="109" spans="11:56">
      <c r="K109" s="2"/>
      <c r="O109" s="2"/>
      <c r="P109" s="2"/>
      <c r="Q109" s="2"/>
      <c r="R109" s="2"/>
      <c r="AV109" s="259" t="s">
        <v>54</v>
      </c>
      <c r="AW109" s="260" t="s">
        <v>318</v>
      </c>
      <c r="AX109" s="261">
        <v>6</v>
      </c>
      <c r="AY109" s="261">
        <v>3</v>
      </c>
      <c r="AZ109" s="261">
        <v>4</v>
      </c>
      <c r="BA109" s="261">
        <v>7</v>
      </c>
      <c r="BB109" s="261">
        <v>90000</v>
      </c>
      <c r="BC109" s="259">
        <v>2</v>
      </c>
      <c r="BD109" s="54">
        <f t="shared" si="23"/>
        <v>15</v>
      </c>
    </row>
    <row r="110" spans="11:56" ht="24.75">
      <c r="K110" s="2"/>
      <c r="O110" s="2"/>
      <c r="P110" s="2"/>
      <c r="Q110" s="2"/>
      <c r="R110" s="2"/>
      <c r="AV110" s="259" t="s">
        <v>132</v>
      </c>
      <c r="AW110" s="260" t="s">
        <v>319</v>
      </c>
      <c r="AX110" s="261">
        <v>4</v>
      </c>
      <c r="AY110" s="261">
        <v>5</v>
      </c>
      <c r="AZ110" s="261">
        <v>1</v>
      </c>
      <c r="BA110" s="261">
        <v>9</v>
      </c>
      <c r="BB110" s="261">
        <v>140000</v>
      </c>
      <c r="BC110" s="259">
        <v>1</v>
      </c>
      <c r="BD110" s="54">
        <f t="shared" si="23"/>
        <v>84</v>
      </c>
    </row>
    <row r="111" spans="11:56">
      <c r="K111" s="2"/>
      <c r="O111" s="2"/>
      <c r="P111" s="2"/>
      <c r="Q111" s="2"/>
      <c r="R111" s="2"/>
      <c r="AV111" s="259" t="s">
        <v>51</v>
      </c>
      <c r="AW111" s="260" t="s">
        <v>320</v>
      </c>
      <c r="AX111" s="261">
        <v>6</v>
      </c>
      <c r="AY111" s="261">
        <v>3</v>
      </c>
      <c r="AZ111" s="261">
        <v>3</v>
      </c>
      <c r="BA111" s="261">
        <v>8</v>
      </c>
      <c r="BB111" s="261">
        <v>60000</v>
      </c>
      <c r="BC111" s="259">
        <v>16</v>
      </c>
      <c r="BD111" s="54">
        <f t="shared" si="23"/>
        <v>5</v>
      </c>
    </row>
    <row r="112" spans="11:56">
      <c r="K112" s="2"/>
      <c r="O112" s="2"/>
      <c r="P112" s="2"/>
      <c r="Q112" s="2"/>
      <c r="R112" s="2"/>
      <c r="AV112" s="259" t="s">
        <v>321</v>
      </c>
      <c r="AW112" s="260"/>
      <c r="AX112" s="261">
        <v>4</v>
      </c>
      <c r="AY112" s="261">
        <v>4</v>
      </c>
      <c r="AZ112" s="261">
        <v>2</v>
      </c>
      <c r="BA112" s="261">
        <v>9</v>
      </c>
      <c r="BB112" s="261">
        <v>80000</v>
      </c>
      <c r="BC112" s="259">
        <v>4</v>
      </c>
      <c r="BD112" s="54">
        <f t="shared" si="23"/>
        <v>0</v>
      </c>
    </row>
    <row r="113" spans="11:56">
      <c r="K113" s="2"/>
      <c r="O113" s="2"/>
      <c r="P113" s="2"/>
      <c r="Q113" s="2"/>
      <c r="R113" s="2"/>
      <c r="AV113" s="259" t="s">
        <v>85</v>
      </c>
      <c r="AW113" s="260" t="s">
        <v>322</v>
      </c>
      <c r="AX113" s="261">
        <v>6</v>
      </c>
      <c r="AY113" s="261">
        <v>3</v>
      </c>
      <c r="AZ113" s="261">
        <v>2</v>
      </c>
      <c r="BA113" s="261">
        <v>8</v>
      </c>
      <c r="BB113" s="261">
        <v>90000</v>
      </c>
      <c r="BC113" s="259">
        <v>2</v>
      </c>
      <c r="BD113" s="54">
        <f t="shared" ref="BD113:BD176" si="24">LEN(AW113)</f>
        <v>19</v>
      </c>
    </row>
    <row r="114" spans="11:56">
      <c r="K114" s="2"/>
      <c r="O114" s="2"/>
      <c r="P114" s="2"/>
      <c r="Q114" s="2"/>
      <c r="R114" s="2"/>
      <c r="AV114" s="259" t="s">
        <v>81</v>
      </c>
      <c r="AW114" s="260" t="s">
        <v>323</v>
      </c>
      <c r="AX114" s="261">
        <v>6</v>
      </c>
      <c r="AY114" s="261">
        <v>2</v>
      </c>
      <c r="AZ114" s="261">
        <v>3</v>
      </c>
      <c r="BA114" s="261">
        <v>7</v>
      </c>
      <c r="BB114" s="261">
        <v>40000</v>
      </c>
      <c r="BC114" s="259">
        <v>1</v>
      </c>
      <c r="BD114" s="54">
        <f t="shared" si="24"/>
        <v>39</v>
      </c>
    </row>
    <row r="115" spans="11:56">
      <c r="K115" s="2"/>
      <c r="O115" s="2"/>
      <c r="P115" s="2"/>
      <c r="Q115" s="2"/>
      <c r="R115" s="2"/>
      <c r="AV115" s="259" t="s">
        <v>52</v>
      </c>
      <c r="AW115" s="260" t="s">
        <v>324</v>
      </c>
      <c r="AX115" s="261">
        <v>6</v>
      </c>
      <c r="AY115" s="261">
        <v>4</v>
      </c>
      <c r="AZ115" s="261">
        <v>2</v>
      </c>
      <c r="BA115" s="261">
        <v>9</v>
      </c>
      <c r="BB115" s="261">
        <v>130000</v>
      </c>
      <c r="BC115" s="259">
        <v>2</v>
      </c>
      <c r="BD115" s="54">
        <f t="shared" si="24"/>
        <v>30</v>
      </c>
    </row>
    <row r="116" spans="11:56">
      <c r="K116" s="2"/>
      <c r="O116" s="2"/>
      <c r="P116" s="2"/>
      <c r="Q116" s="2"/>
      <c r="R116" s="2"/>
      <c r="AV116" s="259" t="s">
        <v>76</v>
      </c>
      <c r="AW116" s="260" t="s">
        <v>325</v>
      </c>
      <c r="AX116" s="261">
        <v>4</v>
      </c>
      <c r="AY116" s="261">
        <v>3</v>
      </c>
      <c r="AZ116" s="261">
        <v>2</v>
      </c>
      <c r="BA116" s="261">
        <v>9</v>
      </c>
      <c r="BB116" s="261">
        <v>70000</v>
      </c>
      <c r="BC116" s="259">
        <v>6</v>
      </c>
      <c r="BD116" s="54">
        <f t="shared" si="24"/>
        <v>26</v>
      </c>
    </row>
    <row r="117" spans="11:56">
      <c r="K117" s="2"/>
      <c r="O117" s="2"/>
      <c r="P117" s="2"/>
      <c r="Q117" s="2"/>
      <c r="R117" s="2"/>
      <c r="AV117" s="259" t="s">
        <v>75</v>
      </c>
      <c r="AW117" s="260"/>
      <c r="AX117" s="261">
        <v>5</v>
      </c>
      <c r="AY117" s="261">
        <v>4</v>
      </c>
      <c r="AZ117" s="261">
        <v>3</v>
      </c>
      <c r="BA117" s="261">
        <v>9</v>
      </c>
      <c r="BB117" s="261">
        <v>100000</v>
      </c>
      <c r="BC117" s="259">
        <v>4</v>
      </c>
      <c r="BD117" s="54">
        <f t="shared" si="24"/>
        <v>0</v>
      </c>
    </row>
    <row r="118" spans="11:56">
      <c r="K118" s="2"/>
      <c r="O118" s="2"/>
      <c r="P118" s="2"/>
      <c r="Q118" s="2"/>
      <c r="R118" s="2"/>
      <c r="AV118" s="259" t="s">
        <v>78</v>
      </c>
      <c r="AW118" s="260" t="s">
        <v>326</v>
      </c>
      <c r="AX118" s="261">
        <v>7</v>
      </c>
      <c r="AY118" s="261">
        <v>3</v>
      </c>
      <c r="AZ118" s="261">
        <v>4</v>
      </c>
      <c r="BA118" s="261">
        <v>8</v>
      </c>
      <c r="BB118" s="261">
        <v>100000</v>
      </c>
      <c r="BC118" s="259">
        <v>4</v>
      </c>
      <c r="BD118" s="54">
        <f t="shared" si="24"/>
        <v>5</v>
      </c>
    </row>
    <row r="119" spans="11:56">
      <c r="K119" s="2"/>
      <c r="O119" s="2"/>
      <c r="P119" s="2"/>
      <c r="Q119" s="2"/>
      <c r="R119" s="2"/>
      <c r="AV119" s="259" t="s">
        <v>100</v>
      </c>
      <c r="AW119" s="260"/>
      <c r="AX119" s="261">
        <v>6</v>
      </c>
      <c r="AY119" s="261">
        <v>3</v>
      </c>
      <c r="AZ119" s="261">
        <v>4</v>
      </c>
      <c r="BA119" s="261">
        <v>8</v>
      </c>
      <c r="BB119" s="261">
        <v>70000</v>
      </c>
      <c r="BC119" s="259">
        <v>16</v>
      </c>
      <c r="BD119" s="54">
        <f t="shared" si="24"/>
        <v>0</v>
      </c>
    </row>
    <row r="120" spans="11:56">
      <c r="K120" s="2"/>
      <c r="O120" s="2"/>
      <c r="P120" s="2"/>
      <c r="Q120" s="2"/>
      <c r="R120" s="2"/>
      <c r="AV120" s="259" t="s">
        <v>121</v>
      </c>
      <c r="AW120" s="260" t="s">
        <v>327</v>
      </c>
      <c r="AX120" s="261">
        <v>7</v>
      </c>
      <c r="AY120" s="261">
        <v>3</v>
      </c>
      <c r="AZ120" s="261">
        <v>4</v>
      </c>
      <c r="BA120" s="261">
        <v>7</v>
      </c>
      <c r="BB120" s="261">
        <v>80000</v>
      </c>
      <c r="BC120" s="259">
        <v>2</v>
      </c>
      <c r="BD120" s="54">
        <f t="shared" si="24"/>
        <v>8</v>
      </c>
    </row>
    <row r="121" spans="11:56" ht="24.75">
      <c r="K121" s="2"/>
      <c r="O121" s="2"/>
      <c r="P121" s="2"/>
      <c r="Q121" s="2"/>
      <c r="R121" s="2"/>
      <c r="AV121" s="259" t="s">
        <v>143</v>
      </c>
      <c r="AW121" s="260" t="s">
        <v>328</v>
      </c>
      <c r="AX121" s="261">
        <v>4</v>
      </c>
      <c r="AY121" s="261">
        <v>7</v>
      </c>
      <c r="AZ121" s="261">
        <v>1</v>
      </c>
      <c r="BA121" s="261">
        <v>10</v>
      </c>
      <c r="BB121" s="261">
        <v>160000</v>
      </c>
      <c r="BC121" s="259">
        <v>1</v>
      </c>
      <c r="BD121" s="54">
        <f t="shared" si="24"/>
        <v>76</v>
      </c>
    </row>
    <row r="122" spans="11:56">
      <c r="K122" s="2"/>
      <c r="O122" s="2"/>
      <c r="P122" s="2"/>
      <c r="Q122" s="2"/>
      <c r="R122" s="2"/>
      <c r="AV122" s="259" t="s">
        <v>55</v>
      </c>
      <c r="AW122" s="260" t="s">
        <v>329</v>
      </c>
      <c r="AX122" s="261">
        <v>5</v>
      </c>
      <c r="AY122" s="261">
        <v>3</v>
      </c>
      <c r="AZ122" s="261">
        <v>3</v>
      </c>
      <c r="BA122" s="261">
        <v>9</v>
      </c>
      <c r="BB122" s="261">
        <v>80000</v>
      </c>
      <c r="BC122" s="259">
        <v>2</v>
      </c>
      <c r="BD122" s="54">
        <f t="shared" si="24"/>
        <v>18</v>
      </c>
    </row>
    <row r="123" spans="11:56">
      <c r="K123" s="2"/>
      <c r="O123" s="2"/>
      <c r="P123" s="2"/>
      <c r="Q123" s="2"/>
      <c r="R123" s="2"/>
      <c r="AV123" s="259" t="s">
        <v>79</v>
      </c>
      <c r="AW123" s="260" t="s">
        <v>325</v>
      </c>
      <c r="AX123" s="261">
        <v>4</v>
      </c>
      <c r="AY123" s="261">
        <v>3</v>
      </c>
      <c r="AZ123" s="261">
        <v>2</v>
      </c>
      <c r="BA123" s="261">
        <v>9</v>
      </c>
      <c r="BB123" s="261">
        <v>70000</v>
      </c>
      <c r="BC123" s="259">
        <v>16</v>
      </c>
      <c r="BD123" s="54">
        <f t="shared" si="24"/>
        <v>26</v>
      </c>
    </row>
    <row r="124" spans="11:56">
      <c r="K124" s="2"/>
      <c r="O124" s="2"/>
      <c r="P124" s="2"/>
      <c r="Q124" s="2"/>
      <c r="R124" s="2"/>
      <c r="AV124" s="259" t="s">
        <v>101</v>
      </c>
      <c r="AW124" s="260" t="s">
        <v>330</v>
      </c>
      <c r="AX124" s="261">
        <v>6</v>
      </c>
      <c r="AY124" s="261">
        <v>3</v>
      </c>
      <c r="AZ124" s="261">
        <v>3</v>
      </c>
      <c r="BA124" s="261">
        <v>8</v>
      </c>
      <c r="BB124" s="261">
        <v>80000</v>
      </c>
      <c r="BC124" s="259">
        <v>2</v>
      </c>
      <c r="BD124" s="54">
        <f t="shared" si="24"/>
        <v>23</v>
      </c>
    </row>
    <row r="125" spans="11:56">
      <c r="K125" s="2"/>
      <c r="O125" s="2"/>
      <c r="P125" s="2"/>
      <c r="Q125" s="2"/>
      <c r="R125" s="2"/>
      <c r="AV125" s="259" t="s">
        <v>56</v>
      </c>
      <c r="AW125" s="260" t="s">
        <v>331</v>
      </c>
      <c r="AX125" s="261">
        <v>7</v>
      </c>
      <c r="AY125" s="261">
        <v>3</v>
      </c>
      <c r="AZ125" s="261">
        <v>4</v>
      </c>
      <c r="BA125" s="261">
        <v>8</v>
      </c>
      <c r="BB125" s="261">
        <v>110000</v>
      </c>
      <c r="BC125" s="259">
        <v>2</v>
      </c>
      <c r="BD125" s="54">
        <f t="shared" si="24"/>
        <v>16</v>
      </c>
    </row>
    <row r="126" spans="11:56">
      <c r="K126" s="2"/>
      <c r="O126" s="2"/>
      <c r="P126" s="2"/>
      <c r="Q126" s="2"/>
      <c r="R126" s="2"/>
      <c r="AV126" s="259" t="s">
        <v>80</v>
      </c>
      <c r="AW126" s="260" t="s">
        <v>332</v>
      </c>
      <c r="AX126" s="261">
        <v>8</v>
      </c>
      <c r="AY126" s="261">
        <v>3</v>
      </c>
      <c r="AZ126" s="261">
        <v>4</v>
      </c>
      <c r="BA126" s="261">
        <v>7</v>
      </c>
      <c r="BB126" s="261">
        <v>100000</v>
      </c>
      <c r="BC126" s="259">
        <v>4</v>
      </c>
      <c r="BD126" s="54">
        <f t="shared" si="24"/>
        <v>22</v>
      </c>
    </row>
    <row r="127" spans="11:56">
      <c r="K127" s="2"/>
      <c r="O127" s="2"/>
      <c r="P127" s="2"/>
      <c r="Q127" s="2"/>
      <c r="R127" s="2"/>
      <c r="AV127" s="259" t="s">
        <v>102</v>
      </c>
      <c r="AW127" s="260"/>
      <c r="AX127" s="261">
        <v>6</v>
      </c>
      <c r="AY127" s="261">
        <v>3</v>
      </c>
      <c r="AZ127" s="261">
        <v>4</v>
      </c>
      <c r="BA127" s="261">
        <v>7</v>
      </c>
      <c r="BB127" s="261">
        <v>60000</v>
      </c>
      <c r="BC127" s="259">
        <v>16</v>
      </c>
      <c r="BD127" s="54">
        <f t="shared" si="24"/>
        <v>0</v>
      </c>
    </row>
    <row r="128" spans="11:56">
      <c r="K128" s="2"/>
      <c r="O128" s="2"/>
      <c r="P128" s="2"/>
      <c r="Q128" s="2"/>
      <c r="R128" s="2"/>
      <c r="AV128" s="259" t="s">
        <v>123</v>
      </c>
      <c r="AW128" s="260" t="s">
        <v>333</v>
      </c>
      <c r="AX128" s="261">
        <v>6</v>
      </c>
      <c r="AY128" s="261">
        <v>3</v>
      </c>
      <c r="AZ128" s="261">
        <v>4</v>
      </c>
      <c r="BA128" s="261">
        <v>7</v>
      </c>
      <c r="BB128" s="261">
        <v>70000</v>
      </c>
      <c r="BC128" s="259">
        <v>2</v>
      </c>
      <c r="BD128" s="54">
        <f t="shared" si="24"/>
        <v>4</v>
      </c>
    </row>
    <row r="129" spans="11:56">
      <c r="K129" s="2"/>
      <c r="O129" s="2"/>
      <c r="P129" s="2"/>
      <c r="Q129" s="2"/>
      <c r="R129" s="2"/>
      <c r="AV129" s="259" t="s">
        <v>103</v>
      </c>
      <c r="AW129" s="260" t="s">
        <v>334</v>
      </c>
      <c r="AX129" s="261">
        <v>3</v>
      </c>
      <c r="AY129" s="261">
        <v>7</v>
      </c>
      <c r="AZ129" s="261">
        <v>3</v>
      </c>
      <c r="BA129" s="261">
        <v>7</v>
      </c>
      <c r="BB129" s="261">
        <v>70000</v>
      </c>
      <c r="BC129" s="259">
        <v>1</v>
      </c>
      <c r="BD129" s="54">
        <f t="shared" si="24"/>
        <v>45</v>
      </c>
    </row>
    <row r="130" spans="11:56">
      <c r="K130" s="2"/>
      <c r="O130" s="2"/>
      <c r="P130" s="2"/>
      <c r="Q130" s="2"/>
      <c r="R130" s="2"/>
      <c r="AV130" s="259" t="s">
        <v>61</v>
      </c>
      <c r="AW130" s="260" t="s">
        <v>335</v>
      </c>
      <c r="AX130" s="261">
        <v>4</v>
      </c>
      <c r="AY130" s="261">
        <v>4</v>
      </c>
      <c r="AZ130" s="261">
        <v>2</v>
      </c>
      <c r="BA130" s="261">
        <v>9</v>
      </c>
      <c r="BB130" s="261">
        <v>110000</v>
      </c>
      <c r="BC130" s="259">
        <v>2</v>
      </c>
      <c r="BD130" s="54">
        <f t="shared" si="24"/>
        <v>37</v>
      </c>
    </row>
    <row r="131" spans="11:56">
      <c r="K131" s="2"/>
      <c r="O131" s="2"/>
      <c r="P131" s="2"/>
      <c r="Q131" s="2"/>
      <c r="R131" s="2"/>
      <c r="AV131" s="259" t="s">
        <v>68</v>
      </c>
      <c r="AW131" s="260" t="s">
        <v>316</v>
      </c>
      <c r="AX131" s="261">
        <v>7</v>
      </c>
      <c r="AY131" s="261">
        <v>3</v>
      </c>
      <c r="AZ131" s="261">
        <v>3</v>
      </c>
      <c r="BA131" s="261">
        <v>7</v>
      </c>
      <c r="BB131" s="261">
        <v>70000</v>
      </c>
      <c r="BC131" s="259">
        <v>4</v>
      </c>
      <c r="BD131" s="54">
        <f t="shared" si="24"/>
        <v>5</v>
      </c>
    </row>
    <row r="132" spans="11:56">
      <c r="K132" s="2"/>
      <c r="O132" s="2"/>
      <c r="P132" s="2"/>
      <c r="Q132" s="2"/>
      <c r="R132" s="2"/>
      <c r="AV132" s="259" t="s">
        <v>13</v>
      </c>
      <c r="AW132" s="260" t="s">
        <v>336</v>
      </c>
      <c r="AX132" s="261">
        <v>6</v>
      </c>
      <c r="AY132" s="261">
        <v>2</v>
      </c>
      <c r="AZ132" s="261">
        <v>3</v>
      </c>
      <c r="BA132" s="261">
        <v>7</v>
      </c>
      <c r="BB132" s="261">
        <v>40000</v>
      </c>
      <c r="BC132" s="259">
        <v>16</v>
      </c>
      <c r="BD132" s="54">
        <f t="shared" si="24"/>
        <v>27</v>
      </c>
    </row>
    <row r="133" spans="11:56">
      <c r="K133" s="2"/>
      <c r="O133" s="2"/>
      <c r="P133" s="2"/>
      <c r="Q133" s="2"/>
      <c r="R133" s="2"/>
      <c r="AV133" s="259" t="s">
        <v>66</v>
      </c>
      <c r="AW133" s="260" t="s">
        <v>316</v>
      </c>
      <c r="AX133" s="261">
        <v>9</v>
      </c>
      <c r="AY133" s="261">
        <v>2</v>
      </c>
      <c r="AZ133" s="261">
        <v>4</v>
      </c>
      <c r="BA133" s="261">
        <v>7</v>
      </c>
      <c r="BB133" s="261">
        <v>80000</v>
      </c>
      <c r="BC133" s="259">
        <v>4</v>
      </c>
      <c r="BD133" s="54">
        <f t="shared" si="24"/>
        <v>5</v>
      </c>
    </row>
    <row r="134" spans="11:56">
      <c r="K134" s="2"/>
      <c r="O134" s="2"/>
      <c r="P134" s="2"/>
      <c r="Q134" s="2"/>
      <c r="R134" s="2"/>
      <c r="AV134" s="259" t="s">
        <v>14</v>
      </c>
      <c r="AW134" s="260" t="s">
        <v>337</v>
      </c>
      <c r="AX134" s="261">
        <v>5</v>
      </c>
      <c r="AY134" s="261">
        <v>2</v>
      </c>
      <c r="AZ134" s="261">
        <v>3</v>
      </c>
      <c r="BA134" s="261">
        <v>6</v>
      </c>
      <c r="BB134" s="261">
        <v>30000</v>
      </c>
      <c r="BC134" s="259">
        <v>16</v>
      </c>
      <c r="BD134" s="54">
        <f t="shared" si="24"/>
        <v>29</v>
      </c>
    </row>
    <row r="135" spans="11:56" ht="24.75">
      <c r="K135" s="2"/>
      <c r="O135" s="2"/>
      <c r="P135" s="2"/>
      <c r="Q135" s="2"/>
      <c r="R135" s="2"/>
      <c r="AV135" s="259" t="s">
        <v>82</v>
      </c>
      <c r="AW135" s="260" t="s">
        <v>338</v>
      </c>
      <c r="AX135" s="261">
        <v>2</v>
      </c>
      <c r="AY135" s="261">
        <v>6</v>
      </c>
      <c r="AZ135" s="261">
        <v>1</v>
      </c>
      <c r="BA135" s="261">
        <v>10</v>
      </c>
      <c r="BB135" s="261">
        <v>120000</v>
      </c>
      <c r="BC135" s="249">
        <v>1</v>
      </c>
      <c r="BD135" s="54">
        <f t="shared" si="24"/>
        <v>76</v>
      </c>
    </row>
    <row r="136" spans="11:56" ht="36.75" customHeight="1">
      <c r="K136" s="2"/>
      <c r="O136" s="2"/>
      <c r="P136" s="2"/>
      <c r="Q136" s="2"/>
      <c r="R136" s="2"/>
      <c r="AV136" s="259" t="s">
        <v>57</v>
      </c>
      <c r="AW136" s="260" t="s">
        <v>326</v>
      </c>
      <c r="AX136" s="261">
        <v>7</v>
      </c>
      <c r="AY136" s="261">
        <v>3</v>
      </c>
      <c r="AZ136" s="261">
        <v>4</v>
      </c>
      <c r="BA136" s="261">
        <v>8</v>
      </c>
      <c r="BB136" s="261">
        <v>100000</v>
      </c>
      <c r="BC136" s="259">
        <v>2</v>
      </c>
      <c r="BD136" s="54">
        <f t="shared" si="24"/>
        <v>5</v>
      </c>
    </row>
    <row r="137" spans="11:56">
      <c r="K137" s="2"/>
      <c r="O137" s="2"/>
      <c r="P137" s="2"/>
      <c r="Q137" s="2"/>
      <c r="R137" s="2"/>
      <c r="AV137" s="259" t="s">
        <v>83</v>
      </c>
      <c r="AW137" s="260" t="s">
        <v>339</v>
      </c>
      <c r="AX137" s="261">
        <v>8</v>
      </c>
      <c r="AY137" s="261">
        <v>3</v>
      </c>
      <c r="AZ137" s="261">
        <v>4</v>
      </c>
      <c r="BA137" s="261">
        <v>7</v>
      </c>
      <c r="BB137" s="261">
        <v>90000</v>
      </c>
      <c r="BC137" s="259">
        <v>4</v>
      </c>
      <c r="BD137" s="54">
        <f t="shared" si="24"/>
        <v>5</v>
      </c>
    </row>
    <row r="138" spans="11:56" ht="26.25" customHeight="1">
      <c r="K138" s="2"/>
      <c r="O138" s="2"/>
      <c r="P138" s="2"/>
      <c r="Q138" s="2"/>
      <c r="R138" s="2"/>
      <c r="AV138" s="259" t="s">
        <v>105</v>
      </c>
      <c r="AW138" s="260"/>
      <c r="AX138" s="261">
        <v>6</v>
      </c>
      <c r="AY138" s="261">
        <v>3</v>
      </c>
      <c r="AZ138" s="261">
        <v>4</v>
      </c>
      <c r="BA138" s="261">
        <v>8</v>
      </c>
      <c r="BB138" s="261">
        <v>70000</v>
      </c>
      <c r="BC138" s="259">
        <v>16</v>
      </c>
      <c r="BD138" s="54">
        <f t="shared" si="24"/>
        <v>0</v>
      </c>
    </row>
    <row r="139" spans="11:56">
      <c r="K139" s="2"/>
      <c r="O139" s="2"/>
      <c r="P139" s="2"/>
      <c r="Q139" s="2"/>
      <c r="R139" s="2"/>
      <c r="AV139" s="259" t="s">
        <v>126</v>
      </c>
      <c r="AW139" s="260" t="s">
        <v>340</v>
      </c>
      <c r="AX139" s="261">
        <v>6</v>
      </c>
      <c r="AY139" s="261">
        <v>3</v>
      </c>
      <c r="AZ139" s="261">
        <v>4</v>
      </c>
      <c r="BA139" s="261">
        <v>8</v>
      </c>
      <c r="BB139" s="261">
        <v>90000</v>
      </c>
      <c r="BC139" s="259">
        <v>2</v>
      </c>
      <c r="BD139" s="54">
        <f t="shared" si="24"/>
        <v>16</v>
      </c>
    </row>
    <row r="140" spans="11:56">
      <c r="K140" s="2"/>
      <c r="O140" s="2"/>
      <c r="P140" s="2"/>
      <c r="Q140" s="2"/>
      <c r="R140" s="2"/>
      <c r="AV140" s="259" t="s">
        <v>98</v>
      </c>
      <c r="AW140" s="260"/>
      <c r="AX140" s="261">
        <v>6</v>
      </c>
      <c r="AY140" s="261">
        <v>3</v>
      </c>
      <c r="AZ140" s="261">
        <v>3</v>
      </c>
      <c r="BA140" s="261">
        <v>7</v>
      </c>
      <c r="BB140" s="261">
        <v>40000</v>
      </c>
      <c r="BC140" s="259">
        <v>16</v>
      </c>
      <c r="BD140" s="54">
        <f t="shared" si="24"/>
        <v>0</v>
      </c>
    </row>
    <row r="141" spans="11:56">
      <c r="K141" s="2"/>
      <c r="O141" s="2"/>
      <c r="P141" s="2"/>
      <c r="Q141" s="2"/>
      <c r="R141" s="2"/>
      <c r="AV141" s="259" t="s">
        <v>58</v>
      </c>
      <c r="AW141" s="260" t="s">
        <v>326</v>
      </c>
      <c r="AX141" s="261">
        <v>7</v>
      </c>
      <c r="AY141" s="261">
        <v>3</v>
      </c>
      <c r="AZ141" s="261">
        <v>3</v>
      </c>
      <c r="BA141" s="261">
        <v>8</v>
      </c>
      <c r="BB141" s="261">
        <v>90000</v>
      </c>
      <c r="BC141" s="259">
        <v>4</v>
      </c>
      <c r="BD141" s="54">
        <f t="shared" si="24"/>
        <v>5</v>
      </c>
    </row>
    <row r="142" spans="11:56">
      <c r="K142" s="2"/>
      <c r="O142" s="2"/>
      <c r="P142" s="2"/>
      <c r="Q142" s="2"/>
      <c r="R142" s="2"/>
      <c r="AV142" s="259" t="s">
        <v>84</v>
      </c>
      <c r="AW142" s="260" t="s">
        <v>341</v>
      </c>
      <c r="AX142" s="261">
        <v>8</v>
      </c>
      <c r="AY142" s="261">
        <v>2</v>
      </c>
      <c r="AZ142" s="261">
        <v>3</v>
      </c>
      <c r="BA142" s="261">
        <v>7</v>
      </c>
      <c r="BB142" s="261">
        <v>70000</v>
      </c>
      <c r="BC142" s="259">
        <v>4</v>
      </c>
      <c r="BD142" s="54">
        <f t="shared" si="24"/>
        <v>13</v>
      </c>
    </row>
    <row r="143" spans="11:56">
      <c r="K143" s="2"/>
      <c r="O143" s="2"/>
      <c r="P143" s="2"/>
      <c r="Q143" s="2"/>
      <c r="R143" s="2"/>
      <c r="AV143" s="259" t="s">
        <v>106</v>
      </c>
      <c r="AW143" s="260"/>
      <c r="AX143" s="261">
        <v>6</v>
      </c>
      <c r="AY143" s="261">
        <v>3</v>
      </c>
      <c r="AZ143" s="261">
        <v>3</v>
      </c>
      <c r="BA143" s="261">
        <v>8</v>
      </c>
      <c r="BB143" s="261">
        <v>50000</v>
      </c>
      <c r="BC143" s="259">
        <v>16</v>
      </c>
      <c r="BD143" s="54">
        <f t="shared" si="24"/>
        <v>0</v>
      </c>
    </row>
    <row r="144" spans="11:56">
      <c r="K144" s="2"/>
      <c r="O144" s="2"/>
      <c r="P144" s="2"/>
      <c r="Q144" s="2"/>
      <c r="R144" s="2"/>
      <c r="AV144" s="259" t="s">
        <v>127</v>
      </c>
      <c r="AW144" s="260" t="s">
        <v>342</v>
      </c>
      <c r="AX144" s="261">
        <v>6</v>
      </c>
      <c r="AY144" s="261">
        <v>3</v>
      </c>
      <c r="AZ144" s="261">
        <v>3</v>
      </c>
      <c r="BA144" s="261">
        <v>8</v>
      </c>
      <c r="BB144" s="261">
        <v>70000</v>
      </c>
      <c r="BC144" s="259">
        <v>2</v>
      </c>
      <c r="BD144" s="54">
        <f t="shared" si="24"/>
        <v>16</v>
      </c>
    </row>
    <row r="145" spans="3:56">
      <c r="K145" s="2"/>
      <c r="O145" s="2"/>
      <c r="P145" s="2"/>
      <c r="Q145" s="2"/>
      <c r="R145" s="2"/>
      <c r="AV145" s="259" t="s">
        <v>128</v>
      </c>
      <c r="AW145" s="260" t="s">
        <v>343</v>
      </c>
      <c r="AX145" s="261">
        <v>4</v>
      </c>
      <c r="AY145" s="261">
        <v>5</v>
      </c>
      <c r="AZ145" s="261">
        <v>1</v>
      </c>
      <c r="BA145" s="261">
        <v>9</v>
      </c>
      <c r="BB145" s="261">
        <v>100000</v>
      </c>
      <c r="BC145" s="259">
        <v>4</v>
      </c>
      <c r="BD145" s="54">
        <f t="shared" si="24"/>
        <v>19</v>
      </c>
    </row>
    <row r="146" spans="3:56">
      <c r="K146" s="2"/>
      <c r="O146" s="2"/>
      <c r="P146" s="2"/>
      <c r="Q146" s="2"/>
      <c r="R146" s="2"/>
      <c r="AV146" s="259" t="s">
        <v>344</v>
      </c>
      <c r="AW146" s="260" t="s">
        <v>345</v>
      </c>
      <c r="AX146" s="261">
        <v>5</v>
      </c>
      <c r="AY146" s="261">
        <v>3</v>
      </c>
      <c r="AZ146" s="261">
        <v>2</v>
      </c>
      <c r="BA146" s="261">
        <v>7</v>
      </c>
      <c r="BB146" s="261">
        <v>40000</v>
      </c>
      <c r="BC146" s="259">
        <v>16</v>
      </c>
      <c r="BD146" s="54">
        <f t="shared" si="24"/>
        <v>25</v>
      </c>
    </row>
    <row r="147" spans="3:56">
      <c r="D147" s="15"/>
      <c r="E147" s="16"/>
      <c r="F147" s="16"/>
      <c r="G147" s="16"/>
      <c r="H147" s="16"/>
      <c r="I147" s="16"/>
      <c r="J147" s="3"/>
      <c r="K147" s="2"/>
      <c r="O147" s="2"/>
      <c r="P147" s="2"/>
      <c r="Q147" s="2"/>
      <c r="R147" s="2"/>
      <c r="AV147" s="259" t="s">
        <v>108</v>
      </c>
      <c r="AW147" s="260" t="s">
        <v>346</v>
      </c>
      <c r="AX147" s="261">
        <v>6</v>
      </c>
      <c r="AY147" s="261">
        <v>5</v>
      </c>
      <c r="AZ147" s="261">
        <v>1</v>
      </c>
      <c r="BA147" s="261">
        <v>9</v>
      </c>
      <c r="BB147" s="261">
        <v>140000</v>
      </c>
      <c r="BC147" s="259">
        <v>1</v>
      </c>
      <c r="BD147" s="54">
        <f t="shared" si="24"/>
        <v>59</v>
      </c>
    </row>
    <row r="148" spans="3:56">
      <c r="D148" s="15"/>
      <c r="E148" s="16"/>
      <c r="F148" s="16"/>
      <c r="G148" s="16"/>
      <c r="H148" s="16"/>
      <c r="I148" s="16"/>
      <c r="J148" s="3"/>
      <c r="K148" s="2"/>
      <c r="O148" s="2"/>
      <c r="P148" s="2"/>
      <c r="Q148" s="2"/>
      <c r="R148" s="2"/>
      <c r="AV148" s="259" t="s">
        <v>124</v>
      </c>
      <c r="AW148" s="260" t="s">
        <v>347</v>
      </c>
      <c r="AX148" s="261">
        <v>6</v>
      </c>
      <c r="AY148" s="261">
        <v>2</v>
      </c>
      <c r="AZ148" s="261">
        <v>3</v>
      </c>
      <c r="BA148" s="261">
        <v>7</v>
      </c>
      <c r="BB148" s="261">
        <v>40000</v>
      </c>
      <c r="BC148" s="259">
        <v>1</v>
      </c>
      <c r="BD148" s="54">
        <f t="shared" si="24"/>
        <v>31</v>
      </c>
    </row>
    <row r="149" spans="3:56">
      <c r="D149" s="14"/>
      <c r="E149" s="16"/>
      <c r="F149" s="16"/>
      <c r="G149" s="16"/>
      <c r="H149" s="16"/>
      <c r="I149" s="16"/>
      <c r="J149" s="3"/>
      <c r="K149" s="2"/>
      <c r="O149" s="2"/>
      <c r="P149" s="2"/>
      <c r="Q149" s="2"/>
      <c r="R149" s="2"/>
      <c r="AV149" s="259" t="s">
        <v>97</v>
      </c>
      <c r="AW149" s="260" t="s">
        <v>348</v>
      </c>
      <c r="AX149" s="261">
        <v>5</v>
      </c>
      <c r="AY149" s="261">
        <v>5</v>
      </c>
      <c r="AZ149" s="261">
        <v>2</v>
      </c>
      <c r="BA149" s="261">
        <v>8</v>
      </c>
      <c r="BB149" s="261">
        <v>150000</v>
      </c>
      <c r="BC149" s="259">
        <v>1</v>
      </c>
      <c r="BD149" s="54">
        <f t="shared" si="24"/>
        <v>59</v>
      </c>
    </row>
    <row r="150" spans="3:56">
      <c r="D150" s="15"/>
      <c r="E150" s="16"/>
      <c r="F150" s="16"/>
      <c r="G150" s="16"/>
      <c r="H150" s="16"/>
      <c r="I150" s="16"/>
      <c r="J150" s="3"/>
      <c r="K150" s="2"/>
      <c r="O150" s="2"/>
      <c r="P150" s="2"/>
      <c r="Q150" s="2"/>
      <c r="R150" s="2"/>
      <c r="AV150" s="259" t="s">
        <v>93</v>
      </c>
      <c r="AW150" s="260" t="s">
        <v>349</v>
      </c>
      <c r="AX150" s="261">
        <v>3</v>
      </c>
      <c r="AY150" s="261">
        <v>5</v>
      </c>
      <c r="AZ150" s="261">
        <v>1</v>
      </c>
      <c r="BA150" s="261">
        <v>9</v>
      </c>
      <c r="BB150" s="261">
        <v>120000</v>
      </c>
      <c r="BC150" s="259">
        <v>2</v>
      </c>
      <c r="BD150" s="54">
        <f t="shared" si="24"/>
        <v>25</v>
      </c>
    </row>
    <row r="151" spans="3:56">
      <c r="D151" s="15"/>
      <c r="E151" s="16"/>
      <c r="F151" s="16"/>
      <c r="G151" s="16"/>
      <c r="H151" s="16"/>
      <c r="I151" s="16"/>
      <c r="J151" s="3"/>
      <c r="K151" s="2"/>
      <c r="O151" s="2"/>
      <c r="P151" s="2"/>
      <c r="Q151" s="2"/>
      <c r="R151" s="2"/>
      <c r="AV151" s="259" t="s">
        <v>62</v>
      </c>
      <c r="AW151" s="260" t="s">
        <v>350</v>
      </c>
      <c r="AX151" s="261">
        <v>6</v>
      </c>
      <c r="AY151" s="261">
        <v>3</v>
      </c>
      <c r="AZ151" s="261">
        <v>3</v>
      </c>
      <c r="BA151" s="261">
        <v>7</v>
      </c>
      <c r="BB151" s="261">
        <v>90000</v>
      </c>
      <c r="BC151" s="259">
        <v>2</v>
      </c>
      <c r="BD151" s="54">
        <f t="shared" si="24"/>
        <v>24</v>
      </c>
    </row>
    <row r="152" spans="3:56">
      <c r="D152" s="15"/>
      <c r="E152" s="16"/>
      <c r="F152" s="16"/>
      <c r="G152" s="16"/>
      <c r="H152" s="16"/>
      <c r="I152" s="16"/>
      <c r="J152" s="3"/>
      <c r="K152" s="2"/>
      <c r="O152" s="2"/>
      <c r="P152" s="2"/>
      <c r="Q152" s="2"/>
      <c r="R152" s="2"/>
      <c r="AV152" s="259" t="s">
        <v>110</v>
      </c>
      <c r="AW152" s="260" t="s">
        <v>326</v>
      </c>
      <c r="AX152" s="261">
        <v>6</v>
      </c>
      <c r="AY152" s="261">
        <v>3</v>
      </c>
      <c r="AZ152" s="261">
        <v>3</v>
      </c>
      <c r="BA152" s="261">
        <v>7</v>
      </c>
      <c r="BB152" s="261">
        <v>50000</v>
      </c>
      <c r="BC152" s="259">
        <v>16</v>
      </c>
      <c r="BD152" s="54">
        <f t="shared" si="24"/>
        <v>5</v>
      </c>
    </row>
    <row r="153" spans="3:56">
      <c r="D153" s="15"/>
      <c r="E153" s="16"/>
      <c r="F153" s="16"/>
      <c r="G153" s="16"/>
      <c r="H153" s="16"/>
      <c r="I153" s="16"/>
      <c r="J153" s="3"/>
      <c r="K153" s="2"/>
      <c r="O153" s="2"/>
      <c r="P153" s="2"/>
      <c r="Q153" s="2"/>
      <c r="R153" s="2"/>
      <c r="AV153" s="259" t="s">
        <v>87</v>
      </c>
      <c r="AW153" s="260" t="s">
        <v>351</v>
      </c>
      <c r="AX153" s="261">
        <v>7</v>
      </c>
      <c r="AY153" s="261">
        <v>3</v>
      </c>
      <c r="AZ153" s="261">
        <v>3</v>
      </c>
      <c r="BA153" s="261">
        <v>7</v>
      </c>
      <c r="BB153" s="261">
        <v>90000</v>
      </c>
      <c r="BC153" s="259">
        <v>2</v>
      </c>
      <c r="BD153" s="54">
        <f t="shared" si="24"/>
        <v>16</v>
      </c>
    </row>
    <row r="154" spans="3:56">
      <c r="C154" s="3"/>
      <c r="D154" s="15"/>
      <c r="E154" s="16"/>
      <c r="F154" s="16"/>
      <c r="G154" s="16"/>
      <c r="H154" s="16"/>
      <c r="I154" s="16"/>
      <c r="J154" s="3"/>
      <c r="K154" s="2"/>
      <c r="O154" s="2"/>
      <c r="P154" s="2"/>
      <c r="Q154" s="2"/>
      <c r="R154" s="2"/>
      <c r="AV154" s="259" t="s">
        <v>131</v>
      </c>
      <c r="AW154" s="260" t="s">
        <v>352</v>
      </c>
      <c r="AX154" s="261">
        <v>6</v>
      </c>
      <c r="AY154" s="261">
        <v>3</v>
      </c>
      <c r="AZ154" s="261">
        <v>3</v>
      </c>
      <c r="BA154" s="261">
        <v>7</v>
      </c>
      <c r="BB154" s="261">
        <v>70000</v>
      </c>
      <c r="BC154" s="259">
        <v>2</v>
      </c>
      <c r="BD154" s="54">
        <f t="shared" si="24"/>
        <v>12</v>
      </c>
    </row>
    <row r="155" spans="3:56" ht="24.75">
      <c r="C155" s="3"/>
      <c r="D155" s="15"/>
      <c r="E155" s="16"/>
      <c r="F155" s="16"/>
      <c r="G155" s="16"/>
      <c r="H155" s="16"/>
      <c r="I155" s="16"/>
      <c r="J155" s="3"/>
      <c r="K155" s="2"/>
      <c r="O155" s="2"/>
      <c r="P155" s="2"/>
      <c r="Q155" s="2"/>
      <c r="R155" s="2"/>
      <c r="AV155" s="259" t="s">
        <v>63</v>
      </c>
      <c r="AW155" s="260" t="s">
        <v>353</v>
      </c>
      <c r="AX155" s="261">
        <v>4</v>
      </c>
      <c r="AY155" s="261">
        <v>4</v>
      </c>
      <c r="AZ155" s="261">
        <v>2</v>
      </c>
      <c r="BA155" s="261">
        <v>9</v>
      </c>
      <c r="BB155" s="261">
        <v>110000</v>
      </c>
      <c r="BC155" s="259">
        <v>4</v>
      </c>
      <c r="BD155" s="54">
        <f t="shared" si="24"/>
        <v>64</v>
      </c>
    </row>
    <row r="156" spans="3:56" ht="24.75">
      <c r="C156" s="3"/>
      <c r="D156" s="15"/>
      <c r="E156" s="16"/>
      <c r="F156" s="16"/>
      <c r="G156" s="16"/>
      <c r="H156" s="16"/>
      <c r="I156" s="16"/>
      <c r="J156" s="3"/>
      <c r="K156" s="2"/>
      <c r="O156" s="2"/>
      <c r="P156" s="2"/>
      <c r="Q156" s="2"/>
      <c r="R156" s="2"/>
      <c r="AV156" s="259" t="s">
        <v>22</v>
      </c>
      <c r="AW156" s="260" t="s">
        <v>354</v>
      </c>
      <c r="AX156" s="261">
        <v>5</v>
      </c>
      <c r="AY156" s="261">
        <v>5</v>
      </c>
      <c r="AZ156" s="261">
        <v>2</v>
      </c>
      <c r="BA156" s="261">
        <v>9</v>
      </c>
      <c r="BB156" s="261">
        <v>140000</v>
      </c>
      <c r="BC156" s="249">
        <v>1</v>
      </c>
      <c r="BD156" s="54">
        <f t="shared" si="24"/>
        <v>59</v>
      </c>
    </row>
    <row r="157" spans="3:56">
      <c r="C157" s="3"/>
      <c r="D157" s="15"/>
      <c r="E157" s="16"/>
      <c r="F157" s="16"/>
      <c r="G157" s="16"/>
      <c r="H157" s="16"/>
      <c r="I157" s="16"/>
      <c r="J157" s="3"/>
      <c r="K157" s="2"/>
      <c r="O157" s="2"/>
      <c r="P157" s="2"/>
      <c r="Q157" s="2"/>
      <c r="R157" s="2"/>
      <c r="AV157" s="259" t="s">
        <v>64</v>
      </c>
      <c r="AW157" s="260" t="s">
        <v>355</v>
      </c>
      <c r="AX157" s="261">
        <v>5</v>
      </c>
      <c r="AY157" s="261">
        <v>5</v>
      </c>
      <c r="AZ157" s="261">
        <v>2</v>
      </c>
      <c r="BA157" s="261">
        <v>9</v>
      </c>
      <c r="BB157" s="261">
        <v>140000</v>
      </c>
      <c r="BC157" s="249">
        <v>6</v>
      </c>
      <c r="BD157" s="54">
        <f t="shared" si="24"/>
        <v>52</v>
      </c>
    </row>
    <row r="158" spans="3:56">
      <c r="C158" s="3"/>
      <c r="D158" s="15"/>
      <c r="E158" s="16"/>
      <c r="F158" s="16"/>
      <c r="G158" s="16"/>
      <c r="H158" s="16"/>
      <c r="I158" s="16"/>
      <c r="J158" s="3"/>
      <c r="K158" s="2"/>
      <c r="O158" s="2"/>
      <c r="P158" s="2"/>
      <c r="Q158" s="2"/>
      <c r="R158" s="2"/>
      <c r="AV158" s="259" t="s">
        <v>90</v>
      </c>
      <c r="AW158" s="260" t="s">
        <v>326</v>
      </c>
      <c r="AX158" s="261">
        <v>6</v>
      </c>
      <c r="AY158" s="261">
        <v>3</v>
      </c>
      <c r="AZ158" s="261">
        <v>3</v>
      </c>
      <c r="BA158" s="261">
        <v>9</v>
      </c>
      <c r="BB158" s="261">
        <v>80000</v>
      </c>
      <c r="BC158" s="249">
        <v>4</v>
      </c>
      <c r="BD158" s="54">
        <f t="shared" si="24"/>
        <v>5</v>
      </c>
    </row>
    <row r="159" spans="3:56">
      <c r="C159" s="3"/>
      <c r="D159" s="15"/>
      <c r="E159" s="16"/>
      <c r="F159" s="16"/>
      <c r="G159" s="16"/>
      <c r="H159" s="16"/>
      <c r="I159" s="16"/>
      <c r="J159" s="3"/>
      <c r="K159" s="2"/>
      <c r="O159" s="2"/>
      <c r="P159" s="2"/>
      <c r="Q159" s="2"/>
      <c r="R159" s="2"/>
      <c r="AV159" s="259" t="s">
        <v>112</v>
      </c>
      <c r="AW159" s="260"/>
      <c r="AX159" s="261">
        <v>5</v>
      </c>
      <c r="AY159" s="261">
        <v>3</v>
      </c>
      <c r="AZ159" s="261">
        <v>3</v>
      </c>
      <c r="BA159" s="261">
        <v>9</v>
      </c>
      <c r="BB159" s="261">
        <v>50000</v>
      </c>
      <c r="BC159" s="249">
        <v>16</v>
      </c>
      <c r="BD159" s="54">
        <f t="shared" si="24"/>
        <v>0</v>
      </c>
    </row>
    <row r="160" spans="3:56">
      <c r="C160" s="3"/>
      <c r="D160" s="15"/>
      <c r="E160" s="16"/>
      <c r="F160" s="16"/>
      <c r="G160" s="16"/>
      <c r="H160" s="16"/>
      <c r="I160" s="16"/>
      <c r="J160" s="3"/>
      <c r="K160" s="2"/>
      <c r="O160" s="2"/>
      <c r="P160" s="2"/>
      <c r="Q160" s="2"/>
      <c r="R160" s="2"/>
      <c r="AV160" s="259" t="s">
        <v>134</v>
      </c>
      <c r="AW160" s="260" t="s">
        <v>356</v>
      </c>
      <c r="AX160" s="261">
        <v>5</v>
      </c>
      <c r="AY160" s="261">
        <v>3</v>
      </c>
      <c r="AZ160" s="261">
        <v>3</v>
      </c>
      <c r="BA160" s="261">
        <v>8</v>
      </c>
      <c r="BB160" s="261">
        <v>70000</v>
      </c>
      <c r="BC160" s="249">
        <v>2</v>
      </c>
      <c r="BD160" s="54">
        <f t="shared" si="24"/>
        <v>17</v>
      </c>
    </row>
    <row r="161" spans="3:56">
      <c r="C161" s="3"/>
      <c r="D161" s="15"/>
      <c r="E161" s="16"/>
      <c r="F161" s="16"/>
      <c r="G161" s="16"/>
      <c r="H161" s="16"/>
      <c r="I161" s="16"/>
      <c r="J161" s="3"/>
      <c r="K161" s="2"/>
      <c r="O161" s="2"/>
      <c r="P161" s="2"/>
      <c r="Q161" s="2"/>
      <c r="R161" s="2"/>
      <c r="AV161" s="259" t="s">
        <v>88</v>
      </c>
      <c r="AW161" s="260" t="s">
        <v>357</v>
      </c>
      <c r="AX161" s="261">
        <v>6</v>
      </c>
      <c r="AY161" s="261">
        <v>3</v>
      </c>
      <c r="AZ161" s="261">
        <v>3</v>
      </c>
      <c r="BA161" s="261">
        <v>8</v>
      </c>
      <c r="BB161" s="261">
        <v>80000</v>
      </c>
      <c r="BC161" s="249">
        <v>4</v>
      </c>
      <c r="BD161" s="54">
        <f t="shared" si="24"/>
        <v>33</v>
      </c>
    </row>
    <row r="162" spans="3:56">
      <c r="C162" s="3"/>
      <c r="D162" s="15"/>
      <c r="E162" s="16"/>
      <c r="F162" s="16"/>
      <c r="G162" s="16"/>
      <c r="H162" s="16"/>
      <c r="I162" s="16"/>
      <c r="J162" s="3"/>
      <c r="K162" s="2"/>
      <c r="O162" s="2"/>
      <c r="P162" s="2"/>
      <c r="Q162" s="2"/>
      <c r="R162" s="2"/>
      <c r="AV162" s="259" t="s">
        <v>145</v>
      </c>
      <c r="AW162" s="260" t="s">
        <v>358</v>
      </c>
      <c r="AX162" s="261">
        <v>7</v>
      </c>
      <c r="AY162" s="261">
        <v>2</v>
      </c>
      <c r="AZ162" s="261">
        <v>3</v>
      </c>
      <c r="BA162" s="261">
        <v>7</v>
      </c>
      <c r="BB162" s="261">
        <v>70000</v>
      </c>
      <c r="BC162" s="249">
        <v>1</v>
      </c>
      <c r="BD162" s="54">
        <f t="shared" si="24"/>
        <v>35</v>
      </c>
    </row>
    <row r="163" spans="3:56">
      <c r="C163" s="3"/>
      <c r="D163" s="15"/>
      <c r="E163" s="16"/>
      <c r="F163" s="16"/>
      <c r="G163" s="16"/>
      <c r="H163" s="16"/>
      <c r="I163" s="16"/>
      <c r="J163" s="3"/>
      <c r="K163" s="2"/>
      <c r="O163" s="2"/>
      <c r="P163" s="2"/>
      <c r="Q163" s="2"/>
      <c r="R163" s="2"/>
      <c r="AV163" s="259" t="s">
        <v>151</v>
      </c>
      <c r="AW163" s="260" t="s">
        <v>359</v>
      </c>
      <c r="AX163" s="261">
        <v>6</v>
      </c>
      <c r="AY163" s="261">
        <v>5</v>
      </c>
      <c r="AZ163" s="261">
        <v>2</v>
      </c>
      <c r="BA163" s="261">
        <v>8</v>
      </c>
      <c r="BB163" s="261">
        <v>150000</v>
      </c>
      <c r="BC163" s="249">
        <v>1</v>
      </c>
      <c r="BD163" s="54">
        <f t="shared" si="24"/>
        <v>56</v>
      </c>
    </row>
    <row r="164" spans="3:56">
      <c r="C164" s="3"/>
      <c r="D164" s="15"/>
      <c r="E164" s="16"/>
      <c r="F164" s="16"/>
      <c r="G164" s="16"/>
      <c r="H164" s="16"/>
      <c r="I164" s="16"/>
      <c r="J164" s="3"/>
      <c r="K164" s="2"/>
      <c r="O164" s="2"/>
      <c r="P164" s="2"/>
      <c r="Q164" s="2"/>
      <c r="R164" s="2"/>
      <c r="AV164" s="259" t="s">
        <v>111</v>
      </c>
      <c r="AW164" s="260" t="s">
        <v>360</v>
      </c>
      <c r="AX164" s="261">
        <v>5</v>
      </c>
      <c r="AY164" s="261">
        <v>3</v>
      </c>
      <c r="AZ164" s="261">
        <v>3</v>
      </c>
      <c r="BA164" s="261">
        <v>8</v>
      </c>
      <c r="BB164" s="261">
        <v>40000</v>
      </c>
      <c r="BC164" s="249">
        <v>16</v>
      </c>
      <c r="BD164" s="54">
        <f t="shared" si="24"/>
        <v>19</v>
      </c>
    </row>
    <row r="165" spans="3:56">
      <c r="C165" s="3"/>
      <c r="D165" s="15"/>
      <c r="E165" s="16"/>
      <c r="F165" s="16"/>
      <c r="G165" s="16"/>
      <c r="H165" s="16"/>
      <c r="I165" s="16"/>
      <c r="J165" s="3"/>
      <c r="K165" s="2"/>
      <c r="O165" s="2"/>
      <c r="P165" s="2"/>
      <c r="Q165" s="2"/>
      <c r="R165" s="2"/>
      <c r="AV165" s="259" t="s">
        <v>60</v>
      </c>
      <c r="AW165" s="260"/>
      <c r="AX165" s="261">
        <v>6</v>
      </c>
      <c r="AY165" s="261">
        <v>4</v>
      </c>
      <c r="AZ165" s="261">
        <v>1</v>
      </c>
      <c r="BA165" s="261">
        <v>9</v>
      </c>
      <c r="BB165" s="261">
        <v>80000</v>
      </c>
      <c r="BC165" s="249">
        <v>6</v>
      </c>
      <c r="BD165" s="54">
        <f t="shared" si="24"/>
        <v>0</v>
      </c>
    </row>
    <row r="166" spans="3:56">
      <c r="C166" s="3"/>
      <c r="D166" s="15"/>
      <c r="E166" s="16"/>
      <c r="F166" s="16"/>
      <c r="G166" s="16"/>
      <c r="H166" s="16"/>
      <c r="I166" s="16"/>
      <c r="J166" s="3"/>
      <c r="K166" s="2"/>
      <c r="O166" s="2"/>
      <c r="P166" s="2"/>
      <c r="Q166" s="2"/>
      <c r="R166" s="2"/>
      <c r="AV166" s="259" t="s">
        <v>91</v>
      </c>
      <c r="AW166" s="260" t="s">
        <v>326</v>
      </c>
      <c r="AX166" s="261">
        <v>7</v>
      </c>
      <c r="AY166" s="261">
        <v>3</v>
      </c>
      <c r="AZ166" s="261">
        <v>3</v>
      </c>
      <c r="BA166" s="261">
        <v>8</v>
      </c>
      <c r="BB166" s="261">
        <v>90000</v>
      </c>
      <c r="BC166" s="249">
        <v>2</v>
      </c>
      <c r="BD166" s="54">
        <f t="shared" si="24"/>
        <v>5</v>
      </c>
    </row>
    <row r="167" spans="3:56">
      <c r="C167" s="3"/>
      <c r="D167" s="15"/>
      <c r="E167" s="16"/>
      <c r="F167" s="16"/>
      <c r="G167" s="16"/>
      <c r="H167" s="16"/>
      <c r="I167" s="16"/>
      <c r="J167" s="3"/>
      <c r="K167" s="2"/>
      <c r="O167" s="2"/>
      <c r="P167" s="2"/>
      <c r="Q167" s="2"/>
      <c r="R167" s="2"/>
      <c r="AV167" s="259" t="s">
        <v>113</v>
      </c>
      <c r="AW167" s="260"/>
      <c r="AX167" s="261">
        <v>7</v>
      </c>
      <c r="AY167" s="261">
        <v>3</v>
      </c>
      <c r="AZ167" s="261">
        <v>3</v>
      </c>
      <c r="BA167" s="261">
        <v>7</v>
      </c>
      <c r="BB167" s="261">
        <v>50000</v>
      </c>
      <c r="BC167" s="249">
        <v>16</v>
      </c>
      <c r="BD167" s="54">
        <f t="shared" si="24"/>
        <v>0</v>
      </c>
    </row>
    <row r="168" spans="3:56">
      <c r="C168" s="3"/>
      <c r="D168" s="15"/>
      <c r="E168" s="16"/>
      <c r="F168" s="16"/>
      <c r="G168" s="16"/>
      <c r="H168" s="16"/>
      <c r="I168" s="16"/>
      <c r="J168" s="3"/>
      <c r="K168" s="2"/>
      <c r="O168" s="2"/>
      <c r="P168" s="2"/>
      <c r="Q168" s="2"/>
      <c r="R168" s="2"/>
      <c r="AV168" s="259" t="s">
        <v>135</v>
      </c>
      <c r="AW168" s="260" t="s">
        <v>356</v>
      </c>
      <c r="AX168" s="261">
        <v>7</v>
      </c>
      <c r="AY168" s="261">
        <v>3</v>
      </c>
      <c r="AZ168" s="261">
        <v>3</v>
      </c>
      <c r="BA168" s="261">
        <v>7</v>
      </c>
      <c r="BB168" s="261">
        <v>70000</v>
      </c>
      <c r="BC168" s="249">
        <v>2</v>
      </c>
      <c r="BD168" s="54">
        <f t="shared" si="24"/>
        <v>17</v>
      </c>
    </row>
    <row r="169" spans="3:56">
      <c r="C169" s="3"/>
      <c r="D169" s="15"/>
      <c r="E169" s="16"/>
      <c r="F169" s="16"/>
      <c r="G169" s="16"/>
      <c r="H169" s="16"/>
      <c r="I169" s="16"/>
      <c r="J169" s="3"/>
      <c r="K169" s="2"/>
      <c r="AV169" s="259" t="s">
        <v>59</v>
      </c>
      <c r="AW169" s="260" t="s">
        <v>345</v>
      </c>
      <c r="AX169" s="261">
        <v>5</v>
      </c>
      <c r="AY169" s="261">
        <v>3</v>
      </c>
      <c r="AZ169" s="261">
        <v>2</v>
      </c>
      <c r="BA169" s="261">
        <v>7</v>
      </c>
      <c r="BB169" s="261">
        <v>40000</v>
      </c>
      <c r="BC169" s="249">
        <v>16</v>
      </c>
      <c r="BD169" s="54">
        <f t="shared" si="24"/>
        <v>25</v>
      </c>
    </row>
    <row r="170" spans="3:56">
      <c r="C170" s="3"/>
      <c r="D170" s="15"/>
      <c r="E170" s="16"/>
      <c r="F170" s="16"/>
      <c r="G170" s="16"/>
      <c r="H170" s="16"/>
      <c r="I170" s="16"/>
      <c r="J170" s="3"/>
      <c r="K170" s="2"/>
      <c r="AV170" s="259" t="s">
        <v>86</v>
      </c>
      <c r="AW170" s="260" t="s">
        <v>361</v>
      </c>
      <c r="AX170" s="261">
        <v>8</v>
      </c>
      <c r="AY170" s="261">
        <v>2</v>
      </c>
      <c r="AZ170" s="261">
        <v>3</v>
      </c>
      <c r="BA170" s="261">
        <v>7</v>
      </c>
      <c r="BB170" s="261">
        <v>60000</v>
      </c>
      <c r="BC170" s="249">
        <v>16</v>
      </c>
      <c r="BD170" s="54">
        <f t="shared" si="24"/>
        <v>13</v>
      </c>
    </row>
    <row r="171" spans="3:56">
      <c r="C171" s="3"/>
      <c r="D171" s="15"/>
      <c r="E171" s="16"/>
      <c r="F171" s="16"/>
      <c r="G171" s="16"/>
      <c r="H171" s="16"/>
      <c r="I171" s="16"/>
      <c r="J171" s="3"/>
      <c r="K171" s="2"/>
      <c r="AV171" s="259" t="s">
        <v>89</v>
      </c>
      <c r="AW171" s="260" t="s">
        <v>362</v>
      </c>
      <c r="AX171" s="261">
        <v>5</v>
      </c>
      <c r="AY171" s="261">
        <v>1</v>
      </c>
      <c r="AZ171" s="261">
        <v>3</v>
      </c>
      <c r="BA171" s="261">
        <v>5</v>
      </c>
      <c r="BB171" s="261">
        <v>20000</v>
      </c>
      <c r="BC171" s="249">
        <v>16</v>
      </c>
      <c r="BD171" s="54">
        <f t="shared" si="24"/>
        <v>45</v>
      </c>
    </row>
    <row r="172" spans="3:56">
      <c r="C172" s="3"/>
      <c r="D172" s="15"/>
      <c r="E172" s="16"/>
      <c r="F172" s="16"/>
      <c r="G172" s="16"/>
      <c r="H172" s="16"/>
      <c r="I172" s="16"/>
      <c r="J172" s="3"/>
      <c r="K172" s="2"/>
      <c r="AV172" s="259" t="s">
        <v>162</v>
      </c>
      <c r="AW172" s="260" t="s">
        <v>363</v>
      </c>
      <c r="AX172" s="261">
        <v>5</v>
      </c>
      <c r="AY172" s="261">
        <v>5</v>
      </c>
      <c r="AZ172" s="261">
        <v>1</v>
      </c>
      <c r="BA172" s="261">
        <v>8</v>
      </c>
      <c r="BB172" s="261">
        <v>140000</v>
      </c>
      <c r="BC172" s="249">
        <v>1</v>
      </c>
      <c r="BD172" s="54">
        <f t="shared" si="24"/>
        <v>54</v>
      </c>
    </row>
    <row r="173" spans="3:56">
      <c r="C173" s="3"/>
      <c r="D173" s="15"/>
      <c r="E173" s="16"/>
      <c r="F173" s="16"/>
      <c r="G173" s="16"/>
      <c r="H173" s="16"/>
      <c r="I173" s="17"/>
      <c r="J173" s="3"/>
      <c r="K173" s="2"/>
      <c r="AV173" s="259" t="s">
        <v>70</v>
      </c>
      <c r="AW173" s="260"/>
      <c r="AX173" s="261">
        <v>6</v>
      </c>
      <c r="AY173" s="261">
        <v>3</v>
      </c>
      <c r="AZ173" s="261">
        <v>3</v>
      </c>
      <c r="BA173" s="261">
        <v>7</v>
      </c>
      <c r="BB173" s="261">
        <v>40000</v>
      </c>
      <c r="BC173" s="249">
        <v>16</v>
      </c>
      <c r="BD173" s="54">
        <f t="shared" si="24"/>
        <v>0</v>
      </c>
    </row>
    <row r="174" spans="3:56">
      <c r="C174" s="3"/>
      <c r="D174" s="15"/>
      <c r="E174" s="16"/>
      <c r="F174" s="16"/>
      <c r="G174" s="16"/>
      <c r="H174" s="16"/>
      <c r="I174" s="16"/>
      <c r="J174" s="3"/>
      <c r="K174" s="2"/>
      <c r="AV174" s="259" t="s">
        <v>107</v>
      </c>
      <c r="AW174" s="260" t="s">
        <v>364</v>
      </c>
      <c r="AX174" s="261">
        <v>6</v>
      </c>
      <c r="AY174" s="261">
        <v>3</v>
      </c>
      <c r="AZ174" s="261">
        <v>2</v>
      </c>
      <c r="BA174" s="261">
        <v>7</v>
      </c>
      <c r="BB174" s="261">
        <v>70000</v>
      </c>
      <c r="BC174" s="249">
        <v>2</v>
      </c>
      <c r="BD174" s="54">
        <f t="shared" si="24"/>
        <v>30</v>
      </c>
    </row>
    <row r="175" spans="3:56" ht="24.75">
      <c r="C175" s="3"/>
      <c r="D175" s="15"/>
      <c r="E175" s="16"/>
      <c r="F175" s="16"/>
      <c r="G175" s="16"/>
      <c r="H175" s="16"/>
      <c r="I175" s="16"/>
      <c r="J175" s="3"/>
      <c r="K175" s="2"/>
      <c r="AV175" s="259" t="s">
        <v>153</v>
      </c>
      <c r="AW175" s="260" t="s">
        <v>365</v>
      </c>
      <c r="AX175" s="261">
        <v>2</v>
      </c>
      <c r="AY175" s="261">
        <v>6</v>
      </c>
      <c r="AZ175" s="261">
        <v>1</v>
      </c>
      <c r="BA175" s="261">
        <v>10</v>
      </c>
      <c r="BB175" s="261">
        <v>120000</v>
      </c>
      <c r="BC175" s="249">
        <v>1</v>
      </c>
      <c r="BD175" s="54">
        <f t="shared" si="24"/>
        <v>83</v>
      </c>
    </row>
    <row r="176" spans="3:56" ht="24.75">
      <c r="C176" s="3"/>
      <c r="D176" s="15"/>
      <c r="E176" s="16"/>
      <c r="F176" s="16"/>
      <c r="G176" s="16"/>
      <c r="H176" s="16"/>
      <c r="I176" s="16"/>
      <c r="J176" s="3"/>
      <c r="K176" s="2"/>
      <c r="AV176" s="259" t="s">
        <v>72</v>
      </c>
      <c r="AW176" s="260" t="s">
        <v>366</v>
      </c>
      <c r="AX176" s="261">
        <v>4</v>
      </c>
      <c r="AY176" s="261">
        <v>5</v>
      </c>
      <c r="AZ176" s="261">
        <v>1</v>
      </c>
      <c r="BA176" s="261">
        <v>9</v>
      </c>
      <c r="BB176" s="261">
        <v>110000</v>
      </c>
      <c r="BC176" s="249">
        <v>1</v>
      </c>
      <c r="BD176" s="54">
        <f t="shared" si="24"/>
        <v>79</v>
      </c>
    </row>
    <row r="177" spans="3:56">
      <c r="C177" s="3"/>
      <c r="D177" s="15"/>
      <c r="E177" s="16"/>
      <c r="F177" s="16"/>
      <c r="G177" s="16"/>
      <c r="H177" s="16"/>
      <c r="I177" s="16"/>
      <c r="J177" s="3"/>
      <c r="K177" s="2"/>
      <c r="AV177" s="259" t="s">
        <v>122</v>
      </c>
      <c r="AW177" s="260" t="s">
        <v>367</v>
      </c>
      <c r="AX177" s="261">
        <v>5</v>
      </c>
      <c r="AY177" s="261">
        <v>3</v>
      </c>
      <c r="AZ177" s="261">
        <v>2</v>
      </c>
      <c r="BA177" s="261">
        <v>8</v>
      </c>
      <c r="BB177" s="261">
        <v>90000</v>
      </c>
      <c r="BC177" s="249">
        <v>2</v>
      </c>
      <c r="BD177" s="54">
        <f t="shared" ref="BD177:BD201" si="25">LEN(AW177)</f>
        <v>37</v>
      </c>
    </row>
    <row r="178" spans="3:56">
      <c r="C178" s="3"/>
      <c r="D178" s="15"/>
      <c r="E178" s="16"/>
      <c r="F178" s="16"/>
      <c r="G178" s="16"/>
      <c r="H178" s="16"/>
      <c r="I178" s="16"/>
      <c r="J178" s="3"/>
      <c r="K178" s="2"/>
      <c r="AV178" s="259" t="s">
        <v>150</v>
      </c>
      <c r="AW178" s="260" t="s">
        <v>368</v>
      </c>
      <c r="AX178" s="261">
        <v>6</v>
      </c>
      <c r="AY178" s="261">
        <v>4</v>
      </c>
      <c r="AZ178" s="261">
        <v>2</v>
      </c>
      <c r="BA178" s="261">
        <v>8</v>
      </c>
      <c r="BB178" s="261">
        <v>110000</v>
      </c>
      <c r="BC178" s="249">
        <v>2</v>
      </c>
      <c r="BD178" s="54">
        <f t="shared" si="25"/>
        <v>6</v>
      </c>
    </row>
    <row r="179" spans="3:56">
      <c r="C179" s="3"/>
      <c r="D179" s="15"/>
      <c r="E179" s="16"/>
      <c r="F179" s="16"/>
      <c r="G179" s="16"/>
      <c r="H179" s="16"/>
      <c r="I179" s="16"/>
      <c r="J179" s="3"/>
      <c r="K179" s="2"/>
      <c r="AV179" s="259" t="s">
        <v>28</v>
      </c>
      <c r="AW179" s="260" t="s">
        <v>369</v>
      </c>
      <c r="AX179" s="261">
        <v>6</v>
      </c>
      <c r="AY179" s="261">
        <v>4</v>
      </c>
      <c r="AZ179" s="261">
        <v>4</v>
      </c>
      <c r="BA179" s="261">
        <v>8</v>
      </c>
      <c r="BB179" s="261">
        <v>110000</v>
      </c>
      <c r="BC179" s="249">
        <v>6</v>
      </c>
      <c r="BD179" s="54">
        <f t="shared" si="25"/>
        <v>39</v>
      </c>
    </row>
    <row r="180" spans="3:56">
      <c r="C180" s="3"/>
      <c r="D180" s="15"/>
      <c r="E180" s="16"/>
      <c r="F180" s="16"/>
      <c r="G180" s="16"/>
      <c r="H180" s="16"/>
      <c r="I180" s="16"/>
      <c r="J180" s="3"/>
      <c r="K180" s="2"/>
      <c r="AV180" s="259" t="s">
        <v>53</v>
      </c>
      <c r="AW180" s="260"/>
      <c r="AX180" s="261">
        <v>6</v>
      </c>
      <c r="AY180" s="261">
        <v>3</v>
      </c>
      <c r="AZ180" s="261">
        <v>3</v>
      </c>
      <c r="BA180" s="261">
        <v>8</v>
      </c>
      <c r="BB180" s="261">
        <v>50000</v>
      </c>
      <c r="BC180" s="249">
        <v>12</v>
      </c>
      <c r="BD180" s="54">
        <f t="shared" si="25"/>
        <v>0</v>
      </c>
    </row>
    <row r="181" spans="3:56">
      <c r="C181" s="3"/>
      <c r="D181" s="15"/>
      <c r="E181" s="16"/>
      <c r="F181" s="16"/>
      <c r="G181" s="16"/>
      <c r="H181" s="16"/>
      <c r="I181" s="16"/>
      <c r="J181" s="3"/>
      <c r="K181" s="2"/>
      <c r="AV181" s="259" t="s">
        <v>77</v>
      </c>
      <c r="AW181" s="260" t="s">
        <v>370</v>
      </c>
      <c r="AX181" s="261">
        <v>6</v>
      </c>
      <c r="AY181" s="261">
        <v>2</v>
      </c>
      <c r="AZ181" s="261">
        <v>3</v>
      </c>
      <c r="BA181" s="261">
        <v>7</v>
      </c>
      <c r="BB181" s="261">
        <v>40000</v>
      </c>
      <c r="BC181" s="249">
        <v>1</v>
      </c>
      <c r="BD181" s="54">
        <f t="shared" si="25"/>
        <v>37</v>
      </c>
    </row>
    <row r="182" spans="3:56">
      <c r="C182" s="3"/>
      <c r="D182" s="15"/>
      <c r="E182" s="16"/>
      <c r="F182" s="16"/>
      <c r="G182" s="16"/>
      <c r="H182" s="16"/>
      <c r="I182" s="16"/>
      <c r="J182" s="3"/>
      <c r="K182" s="2"/>
      <c r="AV182" s="259" t="s">
        <v>99</v>
      </c>
      <c r="AW182" s="260" t="s">
        <v>371</v>
      </c>
      <c r="AX182" s="261">
        <v>7</v>
      </c>
      <c r="AY182" s="261">
        <v>3</v>
      </c>
      <c r="AZ182" s="261">
        <v>3</v>
      </c>
      <c r="BA182" s="261">
        <v>7</v>
      </c>
      <c r="BB182" s="261">
        <v>50000</v>
      </c>
      <c r="BC182" s="249">
        <v>1</v>
      </c>
      <c r="BD182" s="54">
        <f t="shared" si="25"/>
        <v>9</v>
      </c>
    </row>
    <row r="183" spans="3:56">
      <c r="C183" s="3"/>
      <c r="D183" s="14"/>
      <c r="E183" s="16"/>
      <c r="F183" s="16"/>
      <c r="G183" s="16"/>
      <c r="H183" s="16"/>
      <c r="I183" s="17"/>
      <c r="J183" s="3"/>
      <c r="K183" s="2"/>
      <c r="AV183" s="259" t="s">
        <v>120</v>
      </c>
      <c r="AW183" s="260" t="s">
        <v>371</v>
      </c>
      <c r="AX183" s="261">
        <v>6</v>
      </c>
      <c r="AY183" s="261">
        <v>3</v>
      </c>
      <c r="AZ183" s="261">
        <v>4</v>
      </c>
      <c r="BA183" s="261">
        <v>8</v>
      </c>
      <c r="BB183" s="261">
        <v>70000</v>
      </c>
      <c r="BC183" s="249">
        <v>1</v>
      </c>
      <c r="BD183" s="54">
        <f t="shared" si="25"/>
        <v>9</v>
      </c>
    </row>
    <row r="184" spans="3:56" ht="24.75">
      <c r="C184" s="4"/>
      <c r="D184" s="15"/>
      <c r="E184" s="16"/>
      <c r="F184" s="16"/>
      <c r="G184" s="16"/>
      <c r="H184" s="16"/>
      <c r="I184" s="16"/>
      <c r="J184" s="5"/>
      <c r="AV184" s="259" t="s">
        <v>141</v>
      </c>
      <c r="AW184" s="260" t="s">
        <v>366</v>
      </c>
      <c r="AX184" s="261">
        <v>4</v>
      </c>
      <c r="AY184" s="261">
        <v>5</v>
      </c>
      <c r="AZ184" s="261">
        <v>1</v>
      </c>
      <c r="BA184" s="261">
        <v>9</v>
      </c>
      <c r="BB184" s="261">
        <v>110000</v>
      </c>
      <c r="BC184" s="249">
        <v>1</v>
      </c>
      <c r="BD184" s="54">
        <f t="shared" si="25"/>
        <v>79</v>
      </c>
    </row>
    <row r="185" spans="3:56" ht="24.75">
      <c r="C185" s="3"/>
      <c r="J185" s="5"/>
      <c r="AV185" s="259" t="s">
        <v>155</v>
      </c>
      <c r="AW185" s="260" t="s">
        <v>354</v>
      </c>
      <c r="AX185" s="261">
        <v>5</v>
      </c>
      <c r="AY185" s="261">
        <v>5</v>
      </c>
      <c r="AZ185" s="261">
        <v>2</v>
      </c>
      <c r="BA185" s="261">
        <v>9</v>
      </c>
      <c r="BB185" s="261">
        <v>140000</v>
      </c>
      <c r="BC185" s="249">
        <v>1</v>
      </c>
      <c r="BD185" s="54">
        <f t="shared" si="25"/>
        <v>59</v>
      </c>
    </row>
    <row r="186" spans="3:56">
      <c r="C186" s="3"/>
      <c r="J186" s="5"/>
      <c r="AV186" s="259" t="s">
        <v>114</v>
      </c>
      <c r="AW186" s="260" t="s">
        <v>372</v>
      </c>
      <c r="AX186" s="261">
        <v>6</v>
      </c>
      <c r="AY186" s="261">
        <v>3</v>
      </c>
      <c r="AZ186" s="261">
        <v>3</v>
      </c>
      <c r="BA186" s="261">
        <v>8</v>
      </c>
      <c r="BB186" s="261">
        <v>60000</v>
      </c>
      <c r="BC186" s="249">
        <v>16</v>
      </c>
      <c r="BD186" s="54">
        <f t="shared" si="25"/>
        <v>20</v>
      </c>
    </row>
    <row r="187" spans="3:56">
      <c r="C187" s="3"/>
      <c r="J187" s="5"/>
      <c r="AV187" s="259" t="s">
        <v>92</v>
      </c>
      <c r="AW187" s="260" t="s">
        <v>373</v>
      </c>
      <c r="AX187" s="261">
        <v>7</v>
      </c>
      <c r="AY187" s="261">
        <v>2</v>
      </c>
      <c r="AZ187" s="261">
        <v>4</v>
      </c>
      <c r="BA187" s="261">
        <v>7</v>
      </c>
      <c r="BB187" s="261">
        <v>80000</v>
      </c>
      <c r="BC187" s="249">
        <v>4</v>
      </c>
      <c r="BD187" s="54">
        <f t="shared" si="25"/>
        <v>34</v>
      </c>
    </row>
    <row r="188" spans="3:56">
      <c r="C188" s="3"/>
      <c r="J188" s="5"/>
      <c r="AV188" s="259" t="s">
        <v>67</v>
      </c>
      <c r="AW188" s="260" t="s">
        <v>374</v>
      </c>
      <c r="AX188" s="261">
        <v>7</v>
      </c>
      <c r="AY188" s="261">
        <v>3</v>
      </c>
      <c r="AZ188" s="261">
        <v>3</v>
      </c>
      <c r="BA188" s="261">
        <v>8</v>
      </c>
      <c r="BB188" s="261">
        <v>110000</v>
      </c>
      <c r="BC188" s="249">
        <v>4</v>
      </c>
      <c r="BD188" s="54">
        <f t="shared" si="25"/>
        <v>44</v>
      </c>
    </row>
    <row r="189" spans="3:56">
      <c r="C189" s="3"/>
      <c r="J189" s="5"/>
      <c r="AV189" s="259" t="s">
        <v>71</v>
      </c>
      <c r="AW189" s="260" t="s">
        <v>375</v>
      </c>
      <c r="AX189" s="261">
        <v>8</v>
      </c>
      <c r="AY189" s="261">
        <v>3</v>
      </c>
      <c r="AZ189" s="261">
        <v>4</v>
      </c>
      <c r="BA189" s="261">
        <v>7</v>
      </c>
      <c r="BB189" s="261">
        <v>120000</v>
      </c>
      <c r="BC189" s="249">
        <v>2</v>
      </c>
      <c r="BD189" s="54">
        <f t="shared" si="25"/>
        <v>20</v>
      </c>
    </row>
    <row r="190" spans="3:56">
      <c r="C190" s="3"/>
      <c r="J190" s="5"/>
      <c r="AV190" s="259" t="s">
        <v>109</v>
      </c>
      <c r="AW190" s="260" t="s">
        <v>376</v>
      </c>
      <c r="AX190" s="261">
        <v>8</v>
      </c>
      <c r="AY190" s="261">
        <v>3</v>
      </c>
      <c r="AZ190" s="261">
        <v>3</v>
      </c>
      <c r="BA190" s="261">
        <v>8</v>
      </c>
      <c r="BB190" s="261">
        <v>120000</v>
      </c>
      <c r="BC190" s="249">
        <v>2</v>
      </c>
      <c r="BD190" s="54">
        <f t="shared" si="25"/>
        <v>27</v>
      </c>
    </row>
    <row r="191" spans="3:56">
      <c r="J191" s="5"/>
      <c r="AV191" s="259" t="s">
        <v>69</v>
      </c>
      <c r="AW191" s="260" t="s">
        <v>377</v>
      </c>
      <c r="AX191" s="261">
        <v>6</v>
      </c>
      <c r="AY191" s="261">
        <v>2</v>
      </c>
      <c r="AZ191" s="261">
        <v>3</v>
      </c>
      <c r="BA191" s="261">
        <v>7</v>
      </c>
      <c r="BB191" s="261">
        <v>40000</v>
      </c>
      <c r="BC191" s="249">
        <v>12</v>
      </c>
      <c r="BD191" s="54">
        <f t="shared" si="25"/>
        <v>26</v>
      </c>
    </row>
    <row r="192" spans="3:56">
      <c r="J192" s="5"/>
      <c r="AV192" s="259" t="s">
        <v>115</v>
      </c>
      <c r="AW192" s="260" t="s">
        <v>371</v>
      </c>
      <c r="AX192" s="261">
        <v>7</v>
      </c>
      <c r="AY192" s="261">
        <v>3</v>
      </c>
      <c r="AZ192" s="261">
        <v>3</v>
      </c>
      <c r="BA192" s="261">
        <v>7</v>
      </c>
      <c r="BB192" s="261">
        <v>50000</v>
      </c>
      <c r="BC192" s="249">
        <v>2</v>
      </c>
      <c r="BD192" s="54">
        <f t="shared" si="25"/>
        <v>9</v>
      </c>
    </row>
    <row r="193" spans="10:56">
      <c r="J193" s="5"/>
      <c r="AV193" s="259" t="s">
        <v>136</v>
      </c>
      <c r="AW193" s="260" t="s">
        <v>378</v>
      </c>
      <c r="AX193" s="261">
        <v>7</v>
      </c>
      <c r="AY193" s="261">
        <v>3</v>
      </c>
      <c r="AZ193" s="261">
        <v>3</v>
      </c>
      <c r="BA193" s="261">
        <v>7</v>
      </c>
      <c r="BB193" s="261">
        <v>70000</v>
      </c>
      <c r="BC193" s="249">
        <v>2</v>
      </c>
      <c r="BD193" s="54">
        <f t="shared" si="25"/>
        <v>27</v>
      </c>
    </row>
    <row r="194" spans="10:56">
      <c r="J194" s="5"/>
      <c r="AV194" s="259" t="s">
        <v>94</v>
      </c>
      <c r="AW194" s="260" t="s">
        <v>379</v>
      </c>
      <c r="AX194" s="261">
        <v>7</v>
      </c>
      <c r="AY194" s="261">
        <v>3</v>
      </c>
      <c r="AZ194" s="261">
        <v>3</v>
      </c>
      <c r="BA194" s="261">
        <v>8</v>
      </c>
      <c r="BB194" s="261">
        <v>90000</v>
      </c>
      <c r="BC194" s="249">
        <v>2</v>
      </c>
      <c r="BD194" s="54">
        <f t="shared" si="25"/>
        <v>16</v>
      </c>
    </row>
    <row r="195" spans="10:56" ht="24.75">
      <c r="J195" s="5"/>
      <c r="AV195" s="259" t="s">
        <v>152</v>
      </c>
      <c r="AW195" s="260" t="s">
        <v>366</v>
      </c>
      <c r="AX195" s="261">
        <v>4</v>
      </c>
      <c r="AY195" s="261">
        <v>5</v>
      </c>
      <c r="AZ195" s="261">
        <v>1</v>
      </c>
      <c r="BA195" s="261">
        <v>9</v>
      </c>
      <c r="BB195" s="261">
        <v>110000</v>
      </c>
      <c r="BC195" s="249">
        <v>1</v>
      </c>
      <c r="BD195" s="54">
        <f t="shared" si="25"/>
        <v>79</v>
      </c>
    </row>
    <row r="196" spans="10:56">
      <c r="J196" s="5"/>
      <c r="AV196" s="259" t="s">
        <v>130</v>
      </c>
      <c r="AW196" s="260" t="s">
        <v>322</v>
      </c>
      <c r="AX196" s="261">
        <v>6</v>
      </c>
      <c r="AY196" s="261">
        <v>3</v>
      </c>
      <c r="AZ196" s="261">
        <v>3</v>
      </c>
      <c r="BA196" s="261">
        <v>8</v>
      </c>
      <c r="BB196" s="261">
        <v>90000</v>
      </c>
      <c r="BC196" s="249">
        <v>2</v>
      </c>
      <c r="BD196" s="54">
        <f t="shared" si="25"/>
        <v>19</v>
      </c>
    </row>
    <row r="197" spans="10:56">
      <c r="J197" s="5"/>
      <c r="AV197" s="259" t="s">
        <v>142</v>
      </c>
      <c r="AW197" s="260" t="s">
        <v>380</v>
      </c>
      <c r="AX197" s="261">
        <v>7</v>
      </c>
      <c r="AY197" s="261">
        <v>3</v>
      </c>
      <c r="AZ197" s="261">
        <v>4</v>
      </c>
      <c r="BA197" s="261">
        <v>7</v>
      </c>
      <c r="BB197" s="261">
        <v>110000</v>
      </c>
      <c r="BC197" s="249">
        <v>2</v>
      </c>
      <c r="BD197" s="54">
        <f t="shared" si="25"/>
        <v>24</v>
      </c>
    </row>
    <row r="198" spans="10:56">
      <c r="J198" s="5"/>
      <c r="AV198" s="259" t="s">
        <v>95</v>
      </c>
      <c r="AW198" s="260" t="s">
        <v>381</v>
      </c>
      <c r="AX198" s="261">
        <v>8</v>
      </c>
      <c r="AY198" s="261">
        <v>2</v>
      </c>
      <c r="AZ198" s="261">
        <v>4</v>
      </c>
      <c r="BA198" s="261">
        <v>7</v>
      </c>
      <c r="BB198" s="261">
        <v>90000</v>
      </c>
      <c r="BC198" s="249">
        <v>4</v>
      </c>
      <c r="BD198" s="54">
        <f t="shared" si="25"/>
        <v>21</v>
      </c>
    </row>
    <row r="199" spans="10:56">
      <c r="AV199" s="259" t="s">
        <v>117</v>
      </c>
      <c r="AW199" s="260"/>
      <c r="AX199" s="261">
        <v>7</v>
      </c>
      <c r="AY199" s="261">
        <v>3</v>
      </c>
      <c r="AZ199" s="261">
        <v>4</v>
      </c>
      <c r="BA199" s="261">
        <v>7</v>
      </c>
      <c r="BB199" s="261">
        <v>70000</v>
      </c>
      <c r="BC199" s="249">
        <v>16</v>
      </c>
      <c r="BD199" s="54">
        <f t="shared" si="25"/>
        <v>0</v>
      </c>
    </row>
    <row r="200" spans="10:56">
      <c r="AV200" s="259" t="s">
        <v>138</v>
      </c>
      <c r="AW200" s="260" t="s">
        <v>333</v>
      </c>
      <c r="AX200" s="261">
        <v>7</v>
      </c>
      <c r="AY200" s="261">
        <v>3</v>
      </c>
      <c r="AZ200" s="261">
        <v>4</v>
      </c>
      <c r="BA200" s="261">
        <v>7</v>
      </c>
      <c r="BB200" s="261">
        <v>90000</v>
      </c>
      <c r="BC200" s="249">
        <v>2</v>
      </c>
      <c r="BD200" s="54">
        <f t="shared" si="25"/>
        <v>4</v>
      </c>
    </row>
    <row r="201" spans="10:56">
      <c r="AV201" s="259" t="s">
        <v>149</v>
      </c>
      <c r="AW201" s="260" t="s">
        <v>382</v>
      </c>
      <c r="AX201" s="261">
        <v>4</v>
      </c>
      <c r="AY201" s="261">
        <v>3</v>
      </c>
      <c r="AZ201" s="261">
        <v>2</v>
      </c>
      <c r="BA201" s="261">
        <v>8</v>
      </c>
      <c r="BB201" s="261">
        <v>40000</v>
      </c>
      <c r="BC201" s="249">
        <v>16</v>
      </c>
      <c r="BD201" s="54">
        <f t="shared" si="25"/>
        <v>12</v>
      </c>
    </row>
    <row r="202" spans="10:56">
      <c r="AV202" s="259"/>
      <c r="AW202" s="260"/>
      <c r="AX202" s="261"/>
      <c r="AY202" s="261"/>
      <c r="AZ202" s="261"/>
      <c r="BA202" s="261"/>
      <c r="BB202" s="261"/>
      <c r="BC202" s="249"/>
    </row>
    <row r="203" spans="10:56">
      <c r="AV203" s="259"/>
      <c r="AW203" s="260"/>
      <c r="AX203" s="261"/>
      <c r="AY203" s="261"/>
      <c r="AZ203" s="261"/>
      <c r="BA203" s="261"/>
      <c r="BB203" s="261"/>
      <c r="BC203" s="249"/>
    </row>
    <row r="204" spans="10:56">
      <c r="AV204" s="259"/>
      <c r="AW204" s="260"/>
      <c r="AX204" s="261"/>
      <c r="AY204" s="261"/>
      <c r="AZ204" s="261"/>
      <c r="BA204" s="261"/>
      <c r="BB204" s="261"/>
      <c r="BC204" s="249"/>
    </row>
  </sheetData>
  <sheetProtection sheet="1" formatCells="0" selectLockedCells="1"/>
  <mergeCells count="25">
    <mergeCell ref="D26:G26"/>
    <mergeCell ref="K26:R26"/>
    <mergeCell ref="K19:N19"/>
    <mergeCell ref="D21:G21"/>
    <mergeCell ref="D23:G23"/>
    <mergeCell ref="K21:R21"/>
    <mergeCell ref="H22:J22"/>
    <mergeCell ref="K22:R22"/>
    <mergeCell ref="K23:R23"/>
    <mergeCell ref="D20:G20"/>
    <mergeCell ref="U20:V20"/>
    <mergeCell ref="K25:R25"/>
    <mergeCell ref="U25:V25"/>
    <mergeCell ref="D25:G25"/>
    <mergeCell ref="H20:J20"/>
    <mergeCell ref="K20:R20"/>
    <mergeCell ref="H21:J21"/>
    <mergeCell ref="U21:V21"/>
    <mergeCell ref="D22:G22"/>
    <mergeCell ref="D24:G24"/>
    <mergeCell ref="U22:V22"/>
    <mergeCell ref="U24:V24"/>
    <mergeCell ref="H24:J24"/>
    <mergeCell ref="K24:R24"/>
    <mergeCell ref="U23:V23"/>
  </mergeCells>
  <phoneticPr fontId="0" type="noConversion"/>
  <conditionalFormatting sqref="D3:D18">
    <cfRule type="cellIs" dxfId="27" priority="1" stopIfTrue="1" operator="greaterThanOrEqual">
      <formula>$AM3+1</formula>
    </cfRule>
    <cfRule type="cellIs" dxfId="26" priority="2" stopIfTrue="1" operator="lessThanOrEqual">
      <formula>$AM3-1</formula>
    </cfRule>
    <cfRule type="cellIs" dxfId="25" priority="3" stopIfTrue="1" operator="equal">
      <formula>0</formula>
    </cfRule>
  </conditionalFormatting>
  <conditionalFormatting sqref="E3:E18">
    <cfRule type="cellIs" dxfId="24" priority="4" stopIfTrue="1" operator="greaterThanOrEqual">
      <formula>$AN3+1</formula>
    </cfRule>
    <cfRule type="cellIs" dxfId="23" priority="5" stopIfTrue="1" operator="lessThanOrEqual">
      <formula>$AN3-1</formula>
    </cfRule>
    <cfRule type="cellIs" dxfId="22" priority="6" stopIfTrue="1" operator="equal">
      <formula>0</formula>
    </cfRule>
  </conditionalFormatting>
  <conditionalFormatting sqref="F3:F18">
    <cfRule type="cellIs" dxfId="21" priority="7" stopIfTrue="1" operator="greaterThanOrEqual">
      <formula>$AO3+1</formula>
    </cfRule>
    <cfRule type="cellIs" dxfId="20" priority="8" stopIfTrue="1" operator="lessThanOrEqual">
      <formula>$AO3-1</formula>
    </cfRule>
    <cfRule type="cellIs" dxfId="19" priority="9" stopIfTrue="1" operator="equal">
      <formula>0</formula>
    </cfRule>
  </conditionalFormatting>
  <conditionalFormatting sqref="G3:G18">
    <cfRule type="cellIs" dxfId="18" priority="10" stopIfTrue="1" operator="greaterThanOrEqual">
      <formula>$AP3+1</formula>
    </cfRule>
    <cfRule type="cellIs" dxfId="17" priority="11" stopIfTrue="1" operator="lessThanOrEqual">
      <formula>$AP3-1</formula>
    </cfRule>
    <cfRule type="cellIs" dxfId="16" priority="12" stopIfTrue="1" operator="equal">
      <formula>0</formula>
    </cfRule>
  </conditionalFormatting>
  <conditionalFormatting sqref="Y3:AF18">
    <cfRule type="cellIs" dxfId="15" priority="13" stopIfTrue="1" operator="lessThanOrEqual">
      <formula>-1</formula>
    </cfRule>
  </conditionalFormatting>
  <conditionalFormatting sqref="T26 H23 H3:H18 Q3:T18 V3:V18 T19 M3:M18">
    <cfRule type="cellIs" dxfId="14" priority="14" stopIfTrue="1" operator="equal">
      <formula>0</formula>
    </cfRule>
  </conditionalFormatting>
  <conditionalFormatting sqref="X25:X26">
    <cfRule type="cellIs" dxfId="13" priority="15" stopIfTrue="1" operator="equal">
      <formula>"0,0"</formula>
    </cfRule>
  </conditionalFormatting>
  <conditionalFormatting sqref="O19:S19 S20">
    <cfRule type="cellIs" dxfId="12" priority="16" stopIfTrue="1" operator="equal">
      <formula>0</formula>
    </cfRule>
  </conditionalFormatting>
  <conditionalFormatting sqref="BI25:BI30 BB42:BB44 AZ43:AZ44">
    <cfRule type="expression" dxfId="11" priority="17" stopIfTrue="1">
      <formula>0</formula>
    </cfRule>
  </conditionalFormatting>
  <conditionalFormatting sqref="C19:C32 B20 B22:B25 BG24:BH29 AU18:AU22 AG3:AK18 AH19:AK19 AR21:AR22 AS28:AT28 AS29:AS31 AL3:AQ19 AS21:AS27 AS33:AS34 AS32:AT32">
    <cfRule type="cellIs" dxfId="10" priority="18" stopIfTrue="1" operator="notEqual">
      <formula>0</formula>
    </cfRule>
  </conditionalFormatting>
  <conditionalFormatting sqref="W3:W18">
    <cfRule type="cellIs" dxfId="9" priority="19" stopIfTrue="1" operator="equal">
      <formula>"Star"</formula>
    </cfRule>
  </conditionalFormatting>
  <conditionalFormatting sqref="E19:H19">
    <cfRule type="expression" dxfId="8" priority="20" stopIfTrue="1">
      <formula>$K$19=1</formula>
    </cfRule>
  </conditionalFormatting>
  <conditionalFormatting sqref="K3:L18">
    <cfRule type="cellIs" dxfId="7" priority="21" stopIfTrue="1" operator="notEqual">
      <formula>""""""</formula>
    </cfRule>
  </conditionalFormatting>
  <conditionalFormatting sqref="J3:J18">
    <cfRule type="cellIs" dxfId="6" priority="22" stopIfTrue="1" operator="equal">
      <formula>0</formula>
    </cfRule>
  </conditionalFormatting>
  <conditionalFormatting sqref="U25:V25 K25:R25">
    <cfRule type="expression" dxfId="5" priority="23" stopIfTrue="1">
      <formula>OR($H$23="Necromantic",$H$23="Khemri",$H$23="Undead",$H$23="Nurgle")</formula>
    </cfRule>
  </conditionalFormatting>
  <conditionalFormatting sqref="D19">
    <cfRule type="expression" dxfId="4" priority="24" stopIfTrue="1">
      <formula>$K$19=1</formula>
    </cfRule>
  </conditionalFormatting>
  <conditionalFormatting sqref="J19">
    <cfRule type="cellIs" dxfId="3" priority="25" stopIfTrue="1" operator="notEqual">
      <formula>0</formula>
    </cfRule>
  </conditionalFormatting>
  <dataValidations count="7">
    <dataValidation type="whole" operator="lessThanOrEqual" allowBlank="1" showInputMessage="1" showErrorMessage="1" sqref="G3:G18" xr:uid="{00000000-0002-0000-0000-000000000000}">
      <formula1>10</formula1>
    </dataValidation>
    <dataValidation type="whole" operator="greaterThanOrEqual" allowBlank="1" showInputMessage="1" showErrorMessage="1" errorTitle="Fan Factor error" error="Minimum Fan Factor of 1 is required, if you have no fans then team will be disbanded." sqref="S22" xr:uid="{00000000-0002-0000-0000-000001000000}">
      <formula1>1</formula1>
    </dataValidation>
    <dataValidation type="whole" allowBlank="1" showInputMessage="1" showErrorMessage="1" errorTitle="Too many" error="Only 1 Apothecary allowed" sqref="S25" xr:uid="{00000000-0002-0000-0000-000002000000}">
      <formula1>0</formula1>
      <formula2>1</formula2>
    </dataValidation>
    <dataValidation type="list" allowBlank="1" showInputMessage="1" showErrorMessage="1" sqref="C3:C18" xr:uid="{00000000-0002-0000-0000-000003000000}">
      <formula1>$AS$2:$AS$17</formula1>
    </dataValidation>
    <dataValidation type="whole" allowBlank="1" showInputMessage="1" showErrorMessage="1" sqref="AL21:AQ21 AU24 AT26" xr:uid="{00000000-0002-0000-0000-000004000000}">
      <formula1>1</formula1>
      <formula2>10</formula2>
    </dataValidation>
    <dataValidation type="list" allowBlank="1" showInputMessage="1" showErrorMessage="1" sqref="H20:J20" xr:uid="{00000000-0002-0000-0000-000005000000}">
      <formula1>$AS$20:$AS$35</formula1>
    </dataValidation>
    <dataValidation type="list" allowBlank="1" showInputMessage="1" showErrorMessage="1" sqref="H23" xr:uid="{00000000-0002-0000-0000-000006000000}">
      <formula1>$AV$20:$AV$43</formula1>
    </dataValidation>
  </dataValidations>
  <pageMargins left="0.55118110236220474" right="0.55118110236220474" top="0.78740157480314965" bottom="0.35433070866141736" header="0.47244094488188981" footer="0.39370078740157483"/>
  <pageSetup paperSize="9" scale="97" orientation="landscape" errors="blank" horizontalDpi="4294967292" r:id="rId1"/>
  <headerFooter alignWithMargins="0">
    <oddHeader>&amp;LLEAGUE / TOURNAMENT NAME&amp;C&amp;A Vs _______________________&amp;RDate ___/___/___     Round ____</oddHeader>
    <oddFooter xml:space="preserve">&amp;LScore ____  - ____         Casualty ____ - ____&amp;CCrowd ____,000 -____,000     FAME ___&amp;RFan Factor Roll ___   Winnings ____,000gp </oddFooter>
  </headerFooter>
  <ignoredErrors>
    <ignoredError sqref="D19" evalError="1"/>
    <ignoredError sqref="AD21"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206"/>
  <sheetViews>
    <sheetView zoomScale="90" workbookViewId="0" xr3:uid="{958C4451-9541-5A59-BF78-D2F731DF1C81}">
      <selection activeCell="D7" sqref="D7"/>
    </sheetView>
  </sheetViews>
  <sheetFormatPr defaultColWidth="0" defaultRowHeight="15.75" zeroHeight="1"/>
  <cols>
    <col min="1" max="1" width="3.25" style="98" customWidth="1"/>
    <col min="2" max="3" width="3.25" style="54" customWidth="1"/>
    <col min="4" max="4" width="19" style="99" customWidth="1"/>
    <col min="5" max="5" width="3.25" style="54" customWidth="1"/>
    <col min="6" max="6" width="0.75" style="54" customWidth="1"/>
    <col min="7" max="7" width="3.25" style="54" customWidth="1"/>
    <col min="8" max="8" width="3.25" style="100" customWidth="1"/>
    <col min="9" max="9" width="0.75" style="101" customWidth="1"/>
    <col min="10" max="10" width="3.25" style="102" customWidth="1"/>
    <col min="11" max="11" width="2.375" style="103" customWidth="1"/>
    <col min="12" max="12" width="0.75" style="104" customWidth="1"/>
    <col min="13" max="14" width="2.375" style="103" customWidth="1"/>
    <col min="15" max="15" width="0.75" style="103" customWidth="1"/>
    <col min="16" max="17" width="2.375" style="103" customWidth="1"/>
    <col min="18" max="18" width="0.75" style="104" customWidth="1"/>
    <col min="19" max="19" width="2.375" style="103" customWidth="1"/>
    <col min="20" max="20" width="4.625" style="54" customWidth="1"/>
    <col min="21" max="21" width="3.75" style="54" customWidth="1"/>
    <col min="22" max="22" width="4.75" style="54" customWidth="1"/>
    <col min="23" max="23" width="3.75" style="54" customWidth="1"/>
    <col min="24" max="24" width="4.625" style="54" customWidth="1"/>
    <col min="25" max="25" width="3.625" style="54" customWidth="1"/>
    <col min="26" max="26" width="52.875" style="105" customWidth="1"/>
    <col min="27" max="27" width="8" style="54" customWidth="1"/>
    <col min="28" max="16384" width="8" style="54" hidden="1"/>
  </cols>
  <sheetData>
    <row r="1" spans="1:31">
      <c r="A1" s="144" t="s">
        <v>383</v>
      </c>
      <c r="B1" s="145" t="s">
        <v>384</v>
      </c>
      <c r="C1" s="146" t="s">
        <v>385</v>
      </c>
      <c r="D1" s="254"/>
      <c r="E1" s="136"/>
      <c r="F1" s="137" t="s">
        <v>386</v>
      </c>
      <c r="G1" s="138"/>
      <c r="H1" s="139"/>
      <c r="I1" s="137" t="s">
        <v>387</v>
      </c>
      <c r="J1" s="138"/>
      <c r="K1" s="140"/>
      <c r="L1" s="265" t="s">
        <v>388</v>
      </c>
      <c r="M1" s="141"/>
      <c r="N1" s="142"/>
      <c r="O1" s="265" t="s">
        <v>389</v>
      </c>
      <c r="P1" s="141"/>
      <c r="Q1" s="142"/>
      <c r="R1" s="265" t="s">
        <v>45</v>
      </c>
      <c r="S1" s="141"/>
      <c r="T1" s="139" t="s">
        <v>390</v>
      </c>
      <c r="U1" s="143" t="s">
        <v>391</v>
      </c>
      <c r="V1" s="139" t="s">
        <v>390</v>
      </c>
      <c r="W1" s="143" t="s">
        <v>392</v>
      </c>
      <c r="X1" s="139" t="s">
        <v>390</v>
      </c>
      <c r="Y1" s="143" t="s">
        <v>393</v>
      </c>
      <c r="Z1" s="232" t="s">
        <v>394</v>
      </c>
    </row>
    <row r="2" spans="1:31">
      <c r="A2" s="106">
        <f>COUNTIF(B7:C206,"=W")</f>
        <v>0</v>
      </c>
      <c r="B2" s="107">
        <f>COUNTIF(B7:C206,"=D")</f>
        <v>0</v>
      </c>
      <c r="C2" s="108">
        <f>COUNTIF(B7:C206,"=L")</f>
        <v>0</v>
      </c>
      <c r="D2" s="109" t="s">
        <v>395</v>
      </c>
      <c r="E2" s="111">
        <f>SUM(E7:E206)</f>
        <v>0</v>
      </c>
      <c r="F2" s="110" t="s">
        <v>396</v>
      </c>
      <c r="G2" s="148">
        <f>SUM(G7:G206)</f>
        <v>0</v>
      </c>
      <c r="H2" s="111">
        <f>SUM(H7:H206)</f>
        <v>0</v>
      </c>
      <c r="I2" s="110" t="s">
        <v>396</v>
      </c>
      <c r="J2" s="148">
        <f>SUM(J7:J206)</f>
        <v>0</v>
      </c>
      <c r="K2" s="112">
        <f>SUM(K7:K206)</f>
        <v>0</v>
      </c>
      <c r="L2" s="149" t="s">
        <v>396</v>
      </c>
      <c r="M2" s="150">
        <f>SUM(M7:M206)</f>
        <v>0</v>
      </c>
      <c r="N2" s="112">
        <f>SUM(N7:N206)</f>
        <v>0</v>
      </c>
      <c r="O2" s="149" t="s">
        <v>396</v>
      </c>
      <c r="P2" s="150">
        <f>SUM(P7:P206)</f>
        <v>0</v>
      </c>
      <c r="Q2" s="112">
        <f>SUM(Q7:Q206)</f>
        <v>0</v>
      </c>
      <c r="R2" s="149" t="s">
        <v>396</v>
      </c>
      <c r="S2" s="150">
        <f>SUM(S7:S206)</f>
        <v>0</v>
      </c>
      <c r="T2" s="147">
        <f>IF(T7&lt;&gt;"",SUM(T7:T206)/SUM($A$2:$C$2),0)</f>
        <v>0</v>
      </c>
      <c r="U2" s="113" t="s">
        <v>397</v>
      </c>
      <c r="V2" s="147">
        <f>IF(COUNTIF(V7:V206,"&gt;0")&gt;0,(SUMIF(V7:V206,"&gt;0")/COUNTIF(V7:V206,"&gt;0")),0)</f>
        <v>0</v>
      </c>
      <c r="W2" s="113" t="s">
        <v>397</v>
      </c>
      <c r="X2" s="147">
        <f>IF(X7&lt;&gt;"",SUM(X7:X206)/SUM($A$2:$C$2),0)</f>
        <v>0</v>
      </c>
      <c r="Y2" s="113" t="s">
        <v>397</v>
      </c>
      <c r="Z2" s="312" t="str">
        <f>'&lt;ENTER TEAM NAME&gt;'!H22</f>
        <v>Parking Prohibited Signs</v>
      </c>
      <c r="AE2" s="54">
        <v>1</v>
      </c>
    </row>
    <row r="3" spans="1:31" ht="16.5" thickBot="1">
      <c r="A3" s="114" t="e">
        <f>A2/SUM(A2:C2)</f>
        <v>#DIV/0!</v>
      </c>
      <c r="B3" s="115" t="e">
        <f>B2/SUM(A2:C2)</f>
        <v>#DIV/0!</v>
      </c>
      <c r="C3" s="116" t="e">
        <f>C2/SUM(A2:C2)</f>
        <v>#DIV/0!</v>
      </c>
      <c r="D3" s="117"/>
      <c r="E3" s="151" t="e">
        <f>SUM(E7:E206)/SUM($A$2:$C$2)</f>
        <v>#DIV/0!</v>
      </c>
      <c r="F3" s="118" t="s">
        <v>396</v>
      </c>
      <c r="G3" s="152" t="e">
        <f>SUM(G7:G206)/SUM($A$2:$C$2)</f>
        <v>#DIV/0!</v>
      </c>
      <c r="H3" s="151" t="e">
        <f>SUM(H7:H206)/SUM($A$2:$C$2)</f>
        <v>#DIV/0!</v>
      </c>
      <c r="I3" s="118" t="s">
        <v>396</v>
      </c>
      <c r="J3" s="152" t="e">
        <f>SUM(J7:J206)/SUM($A$2:$C$2)</f>
        <v>#DIV/0!</v>
      </c>
      <c r="K3" s="151" t="e">
        <f>SUM(K7:K206)/SUM($A$2:$C$2)</f>
        <v>#DIV/0!</v>
      </c>
      <c r="L3" s="118" t="s">
        <v>396</v>
      </c>
      <c r="M3" s="152" t="e">
        <f>SUM(M7:M206)/SUM($A$2:$C$2)</f>
        <v>#DIV/0!</v>
      </c>
      <c r="N3" s="151" t="e">
        <f>SUM(N7:N206)/SUM($A$2:$C$2)</f>
        <v>#DIV/0!</v>
      </c>
      <c r="O3" s="118" t="s">
        <v>396</v>
      </c>
      <c r="P3" s="152" t="e">
        <f>SUM(P7:P206)/SUM($A$2:$C$2)</f>
        <v>#DIV/0!</v>
      </c>
      <c r="Q3" s="151" t="e">
        <f>SUM(Q7:Q206)/SUM($A$2:$C$2)</f>
        <v>#DIV/0!</v>
      </c>
      <c r="R3" s="118" t="s">
        <v>396</v>
      </c>
      <c r="S3" s="152" t="e">
        <f>SUM(S7:S206)/SUM($A$2:$C$2)</f>
        <v>#DIV/0!</v>
      </c>
      <c r="T3" s="119"/>
      <c r="U3" s="120"/>
      <c r="V3" s="119"/>
      <c r="W3" s="120"/>
      <c r="X3" s="119"/>
      <c r="Y3" s="120"/>
      <c r="Z3" s="312"/>
    </row>
    <row r="4" spans="1:31" s="78" customFormat="1" ht="16.5" thickBot="1">
      <c r="A4" s="69"/>
      <c r="B4" s="70"/>
      <c r="C4" s="70"/>
      <c r="D4" s="71"/>
      <c r="E4" s="72"/>
      <c r="F4" s="70"/>
      <c r="G4" s="73"/>
      <c r="H4" s="73"/>
      <c r="I4" s="73"/>
      <c r="J4" s="73"/>
      <c r="K4" s="74"/>
      <c r="L4" s="75"/>
      <c r="M4" s="74"/>
      <c r="N4" s="76"/>
      <c r="O4" s="75"/>
      <c r="P4" s="74"/>
      <c r="Q4" s="76"/>
      <c r="R4" s="75"/>
      <c r="S4" s="74"/>
      <c r="T4" s="72"/>
      <c r="U4" s="77"/>
      <c r="V4" s="77"/>
      <c r="W4" s="77"/>
      <c r="X4" s="66"/>
      <c r="Y4" s="66"/>
      <c r="Z4" s="67"/>
    </row>
    <row r="5" spans="1:31" s="81" customFormat="1" ht="12.75">
      <c r="A5" s="313" t="s">
        <v>398</v>
      </c>
      <c r="B5" s="314"/>
      <c r="C5" s="315"/>
      <c r="D5" s="130" t="s">
        <v>399</v>
      </c>
      <c r="E5" s="131"/>
      <c r="F5" s="266" t="s">
        <v>42</v>
      </c>
      <c r="G5" s="80"/>
      <c r="H5" s="79"/>
      <c r="I5" s="266" t="s">
        <v>387</v>
      </c>
      <c r="J5" s="80"/>
      <c r="K5" s="132"/>
      <c r="L5" s="265" t="s">
        <v>388</v>
      </c>
      <c r="M5" s="133"/>
      <c r="N5" s="134"/>
      <c r="O5" s="265" t="s">
        <v>389</v>
      </c>
      <c r="P5" s="133"/>
      <c r="Q5" s="134"/>
      <c r="R5" s="265" t="s">
        <v>45</v>
      </c>
      <c r="S5" s="133"/>
      <c r="T5" s="313" t="s">
        <v>400</v>
      </c>
      <c r="U5" s="315"/>
      <c r="V5" s="313" t="s">
        <v>401</v>
      </c>
      <c r="W5" s="315"/>
      <c r="X5" s="313" t="s">
        <v>402</v>
      </c>
      <c r="Y5" s="315"/>
      <c r="Z5" s="135" t="s">
        <v>403</v>
      </c>
    </row>
    <row r="6" spans="1:31" s="97" customFormat="1" ht="2.1" customHeight="1">
      <c r="A6" s="82">
        <v>0</v>
      </c>
      <c r="B6" s="83"/>
      <c r="C6" s="83"/>
      <c r="D6" s="84"/>
      <c r="E6" s="85"/>
      <c r="F6" s="86"/>
      <c r="G6" s="87"/>
      <c r="H6" s="88"/>
      <c r="I6" s="89"/>
      <c r="J6" s="90"/>
      <c r="K6" s="91"/>
      <c r="L6" s="92"/>
      <c r="M6" s="93"/>
      <c r="N6" s="94"/>
      <c r="O6" s="95"/>
      <c r="P6" s="93"/>
      <c r="Q6" s="94"/>
      <c r="R6" s="95"/>
      <c r="S6" s="93"/>
      <c r="T6" s="85"/>
      <c r="U6" s="96"/>
      <c r="V6" s="85"/>
      <c r="W6" s="96"/>
      <c r="X6" s="85"/>
      <c r="Y6" s="68"/>
      <c r="Z6" s="255"/>
    </row>
    <row r="7" spans="1:31" s="78" customFormat="1" ht="18" customHeight="1">
      <c r="A7" s="121">
        <v>1</v>
      </c>
      <c r="B7" s="316" t="str">
        <f>IF(E7&lt;&gt;"",(IF(E7&gt;G7,"W",IF(E7=G7,"D","L"))),"")</f>
        <v/>
      </c>
      <c r="C7" s="317"/>
      <c r="D7" s="241"/>
      <c r="E7" s="125"/>
      <c r="F7" s="122" t="s">
        <v>396</v>
      </c>
      <c r="G7" s="242"/>
      <c r="H7" s="203">
        <f>SUM(K7+N7+Q7)</f>
        <v>0</v>
      </c>
      <c r="I7" s="122" t="s">
        <v>396</v>
      </c>
      <c r="J7" s="204">
        <f>SUM(M7+P7+S7)</f>
        <v>0</v>
      </c>
      <c r="K7" s="126"/>
      <c r="L7" s="122" t="s">
        <v>396</v>
      </c>
      <c r="M7" s="243"/>
      <c r="N7" s="127"/>
      <c r="O7" s="122" t="s">
        <v>396</v>
      </c>
      <c r="P7" s="243"/>
      <c r="Q7" s="127"/>
      <c r="R7" s="122" t="s">
        <v>396</v>
      </c>
      <c r="S7" s="243"/>
      <c r="T7" s="128"/>
      <c r="U7" s="123" t="s">
        <v>397</v>
      </c>
      <c r="V7" s="128"/>
      <c r="W7" s="123" t="s">
        <v>397</v>
      </c>
      <c r="X7" s="128"/>
      <c r="Y7" s="124" t="s">
        <v>404</v>
      </c>
      <c r="Z7" s="129"/>
      <c r="AB7" s="78" t="b">
        <v>0</v>
      </c>
      <c r="AC7" s="78" t="b">
        <v>0</v>
      </c>
      <c r="AD7" s="78" t="b">
        <v>0</v>
      </c>
    </row>
    <row r="8" spans="1:31" s="78" customFormat="1" ht="18" customHeight="1">
      <c r="A8" s="121">
        <v>2</v>
      </c>
      <c r="B8" s="318" t="str">
        <f>IF(E8&lt;&gt;"",(IF(E8&gt;G8,"W",IF(E8=G8,"D","L"))),"")</f>
        <v/>
      </c>
      <c r="C8" s="319"/>
      <c r="D8" s="241"/>
      <c r="E8" s="125"/>
      <c r="F8" s="122" t="s">
        <v>396</v>
      </c>
      <c r="G8" s="242"/>
      <c r="H8" s="203">
        <f t="shared" ref="H8:H71" si="0">SUM(K8+N8+Q8)</f>
        <v>0</v>
      </c>
      <c r="I8" s="122" t="s">
        <v>396</v>
      </c>
      <c r="J8" s="204">
        <f t="shared" ref="J8:J71" si="1">SUM(M8+P8+S8)</f>
        <v>0</v>
      </c>
      <c r="K8" s="126"/>
      <c r="L8" s="122" t="s">
        <v>396</v>
      </c>
      <c r="M8" s="243"/>
      <c r="N8" s="127"/>
      <c r="O8" s="122" t="s">
        <v>396</v>
      </c>
      <c r="P8" s="243"/>
      <c r="Q8" s="127"/>
      <c r="R8" s="122" t="s">
        <v>396</v>
      </c>
      <c r="S8" s="243"/>
      <c r="T8" s="128"/>
      <c r="U8" s="123" t="s">
        <v>397</v>
      </c>
      <c r="V8" s="128"/>
      <c r="W8" s="123" t="s">
        <v>397</v>
      </c>
      <c r="X8" s="128"/>
      <c r="Y8" s="124" t="s">
        <v>404</v>
      </c>
      <c r="Z8" s="129"/>
      <c r="AB8" s="78" t="b">
        <v>0</v>
      </c>
      <c r="AC8" s="78" t="b">
        <v>0</v>
      </c>
      <c r="AD8" s="78" t="b">
        <v>0</v>
      </c>
    </row>
    <row r="9" spans="1:31" s="78" customFormat="1" ht="18" customHeight="1">
      <c r="A9" s="121">
        <v>3</v>
      </c>
      <c r="B9" s="318" t="str">
        <f t="shared" ref="B9:B72" si="2">IF(E9&lt;&gt;"",(IF(E9&gt;G9,"W",IF(E9=G9,"D","L"))),"")</f>
        <v/>
      </c>
      <c r="C9" s="319"/>
      <c r="D9" s="241"/>
      <c r="E9" s="125"/>
      <c r="F9" s="122" t="s">
        <v>396</v>
      </c>
      <c r="G9" s="242"/>
      <c r="H9" s="203">
        <f t="shared" si="0"/>
        <v>0</v>
      </c>
      <c r="I9" s="122" t="s">
        <v>396</v>
      </c>
      <c r="J9" s="204">
        <f t="shared" si="1"/>
        <v>0</v>
      </c>
      <c r="K9" s="126"/>
      <c r="L9" s="122" t="s">
        <v>396</v>
      </c>
      <c r="M9" s="243"/>
      <c r="N9" s="127"/>
      <c r="O9" s="122" t="s">
        <v>396</v>
      </c>
      <c r="P9" s="243"/>
      <c r="Q9" s="127"/>
      <c r="R9" s="122" t="s">
        <v>396</v>
      </c>
      <c r="S9" s="243"/>
      <c r="T9" s="128"/>
      <c r="U9" s="123" t="s">
        <v>397</v>
      </c>
      <c r="V9" s="128"/>
      <c r="W9" s="123" t="s">
        <v>397</v>
      </c>
      <c r="X9" s="128"/>
      <c r="Y9" s="124" t="s">
        <v>404</v>
      </c>
      <c r="Z9" s="129"/>
      <c r="AB9" s="78" t="b">
        <v>0</v>
      </c>
      <c r="AC9" s="78" t="b">
        <v>0</v>
      </c>
      <c r="AD9" s="78" t="b">
        <v>0</v>
      </c>
    </row>
    <row r="10" spans="1:31" s="78" customFormat="1" ht="18" customHeight="1">
      <c r="A10" s="121">
        <v>4</v>
      </c>
      <c r="B10" s="318" t="str">
        <f t="shared" si="2"/>
        <v/>
      </c>
      <c r="C10" s="319"/>
      <c r="D10" s="241"/>
      <c r="E10" s="125"/>
      <c r="F10" s="122" t="s">
        <v>396</v>
      </c>
      <c r="G10" s="242"/>
      <c r="H10" s="203">
        <f t="shared" si="0"/>
        <v>0</v>
      </c>
      <c r="I10" s="122" t="s">
        <v>396</v>
      </c>
      <c r="J10" s="204">
        <f t="shared" si="1"/>
        <v>0</v>
      </c>
      <c r="K10" s="126"/>
      <c r="L10" s="122" t="s">
        <v>396</v>
      </c>
      <c r="M10" s="243"/>
      <c r="N10" s="127"/>
      <c r="O10" s="122" t="s">
        <v>396</v>
      </c>
      <c r="P10" s="243"/>
      <c r="Q10" s="127"/>
      <c r="R10" s="122" t="s">
        <v>396</v>
      </c>
      <c r="S10" s="243"/>
      <c r="T10" s="128"/>
      <c r="U10" s="123" t="s">
        <v>397</v>
      </c>
      <c r="V10" s="128"/>
      <c r="W10" s="123" t="s">
        <v>397</v>
      </c>
      <c r="X10" s="128"/>
      <c r="Y10" s="124" t="s">
        <v>404</v>
      </c>
      <c r="Z10" s="129"/>
      <c r="AB10" s="78" t="b">
        <v>0</v>
      </c>
      <c r="AC10" s="78" t="b">
        <v>0</v>
      </c>
      <c r="AD10" s="78" t="b">
        <v>0</v>
      </c>
    </row>
    <row r="11" spans="1:31" s="78" customFormat="1" ht="18" customHeight="1">
      <c r="A11" s="121">
        <v>5</v>
      </c>
      <c r="B11" s="318" t="str">
        <f t="shared" si="2"/>
        <v/>
      </c>
      <c r="C11" s="319"/>
      <c r="D11" s="241"/>
      <c r="E11" s="125"/>
      <c r="F11" s="122" t="s">
        <v>396</v>
      </c>
      <c r="G11" s="242"/>
      <c r="H11" s="203">
        <f t="shared" si="0"/>
        <v>0</v>
      </c>
      <c r="I11" s="122" t="s">
        <v>396</v>
      </c>
      <c r="J11" s="204">
        <f t="shared" si="1"/>
        <v>0</v>
      </c>
      <c r="K11" s="126"/>
      <c r="L11" s="122" t="s">
        <v>396</v>
      </c>
      <c r="M11" s="243"/>
      <c r="N11" s="127"/>
      <c r="O11" s="122" t="s">
        <v>396</v>
      </c>
      <c r="P11" s="243"/>
      <c r="Q11" s="127"/>
      <c r="R11" s="122" t="s">
        <v>396</v>
      </c>
      <c r="S11" s="243"/>
      <c r="T11" s="128"/>
      <c r="U11" s="123" t="s">
        <v>397</v>
      </c>
      <c r="V11" s="128"/>
      <c r="W11" s="123" t="s">
        <v>397</v>
      </c>
      <c r="X11" s="128"/>
      <c r="Y11" s="124" t="s">
        <v>404</v>
      </c>
      <c r="Z11" s="129"/>
      <c r="AB11" s="78" t="b">
        <v>0</v>
      </c>
      <c r="AC11" s="78" t="b">
        <v>0</v>
      </c>
      <c r="AD11" s="78" t="b">
        <v>0</v>
      </c>
    </row>
    <row r="12" spans="1:31" s="78" customFormat="1" ht="18" customHeight="1">
      <c r="A12" s="121">
        <v>6</v>
      </c>
      <c r="B12" s="318" t="str">
        <f t="shared" si="2"/>
        <v/>
      </c>
      <c r="C12" s="319"/>
      <c r="D12" s="241"/>
      <c r="E12" s="125"/>
      <c r="F12" s="122" t="s">
        <v>396</v>
      </c>
      <c r="G12" s="242"/>
      <c r="H12" s="203">
        <f t="shared" si="0"/>
        <v>0</v>
      </c>
      <c r="I12" s="122" t="s">
        <v>396</v>
      </c>
      <c r="J12" s="204">
        <f t="shared" si="1"/>
        <v>0</v>
      </c>
      <c r="K12" s="126"/>
      <c r="L12" s="122" t="s">
        <v>396</v>
      </c>
      <c r="M12" s="243"/>
      <c r="N12" s="127"/>
      <c r="O12" s="122" t="s">
        <v>396</v>
      </c>
      <c r="P12" s="243"/>
      <c r="Q12" s="127"/>
      <c r="R12" s="122" t="s">
        <v>396</v>
      </c>
      <c r="S12" s="243"/>
      <c r="T12" s="128"/>
      <c r="U12" s="123" t="s">
        <v>397</v>
      </c>
      <c r="V12" s="128"/>
      <c r="W12" s="123" t="s">
        <v>397</v>
      </c>
      <c r="X12" s="128"/>
      <c r="Y12" s="124" t="s">
        <v>404</v>
      </c>
      <c r="Z12" s="129"/>
      <c r="AB12" s="78" t="b">
        <v>0</v>
      </c>
      <c r="AC12" s="78" t="b">
        <v>0</v>
      </c>
      <c r="AD12" s="78" t="b">
        <v>0</v>
      </c>
    </row>
    <row r="13" spans="1:31" s="78" customFormat="1" ht="18" customHeight="1">
      <c r="A13" s="121">
        <v>7</v>
      </c>
      <c r="B13" s="318" t="str">
        <f t="shared" si="2"/>
        <v/>
      </c>
      <c r="C13" s="319"/>
      <c r="D13" s="241"/>
      <c r="E13" s="125"/>
      <c r="F13" s="122" t="s">
        <v>396</v>
      </c>
      <c r="G13" s="242"/>
      <c r="H13" s="203">
        <f t="shared" si="0"/>
        <v>0</v>
      </c>
      <c r="I13" s="122" t="s">
        <v>396</v>
      </c>
      <c r="J13" s="204">
        <f t="shared" si="1"/>
        <v>0</v>
      </c>
      <c r="K13" s="126"/>
      <c r="L13" s="122" t="s">
        <v>396</v>
      </c>
      <c r="M13" s="243"/>
      <c r="N13" s="127"/>
      <c r="O13" s="122" t="s">
        <v>396</v>
      </c>
      <c r="P13" s="243"/>
      <c r="Q13" s="127"/>
      <c r="R13" s="122" t="s">
        <v>396</v>
      </c>
      <c r="S13" s="243"/>
      <c r="T13" s="128"/>
      <c r="U13" s="123" t="s">
        <v>397</v>
      </c>
      <c r="V13" s="128"/>
      <c r="W13" s="123" t="s">
        <v>397</v>
      </c>
      <c r="X13" s="128"/>
      <c r="Y13" s="124" t="s">
        <v>404</v>
      </c>
      <c r="Z13" s="129"/>
      <c r="AB13" s="78" t="b">
        <v>0</v>
      </c>
      <c r="AC13" s="78" t="b">
        <v>0</v>
      </c>
      <c r="AD13" s="78" t="b">
        <v>0</v>
      </c>
    </row>
    <row r="14" spans="1:31" s="78" customFormat="1" ht="18" customHeight="1">
      <c r="A14" s="121">
        <v>8</v>
      </c>
      <c r="B14" s="318" t="str">
        <f t="shared" si="2"/>
        <v/>
      </c>
      <c r="C14" s="319"/>
      <c r="D14" s="241"/>
      <c r="E14" s="125"/>
      <c r="F14" s="122" t="s">
        <v>396</v>
      </c>
      <c r="G14" s="242"/>
      <c r="H14" s="203">
        <f t="shared" si="0"/>
        <v>0</v>
      </c>
      <c r="I14" s="122" t="s">
        <v>396</v>
      </c>
      <c r="J14" s="204">
        <f t="shared" si="1"/>
        <v>0</v>
      </c>
      <c r="K14" s="126"/>
      <c r="L14" s="122" t="s">
        <v>396</v>
      </c>
      <c r="M14" s="243"/>
      <c r="N14" s="127"/>
      <c r="O14" s="122" t="s">
        <v>396</v>
      </c>
      <c r="P14" s="243"/>
      <c r="Q14" s="127"/>
      <c r="R14" s="122" t="s">
        <v>396</v>
      </c>
      <c r="S14" s="243"/>
      <c r="T14" s="128"/>
      <c r="U14" s="123" t="s">
        <v>397</v>
      </c>
      <c r="V14" s="128"/>
      <c r="W14" s="123" t="s">
        <v>397</v>
      </c>
      <c r="X14" s="128"/>
      <c r="Y14" s="124" t="s">
        <v>404</v>
      </c>
      <c r="Z14" s="129"/>
      <c r="AB14" s="78" t="b">
        <v>0</v>
      </c>
      <c r="AC14" s="78" t="b">
        <v>0</v>
      </c>
      <c r="AD14" s="78" t="b">
        <v>0</v>
      </c>
    </row>
    <row r="15" spans="1:31" s="78" customFormat="1" ht="18" customHeight="1">
      <c r="A15" s="121">
        <v>9</v>
      </c>
      <c r="B15" s="318" t="str">
        <f t="shared" si="2"/>
        <v/>
      </c>
      <c r="C15" s="319"/>
      <c r="D15" s="241"/>
      <c r="E15" s="125"/>
      <c r="F15" s="122" t="s">
        <v>396</v>
      </c>
      <c r="G15" s="242"/>
      <c r="H15" s="203">
        <f t="shared" si="0"/>
        <v>0</v>
      </c>
      <c r="I15" s="122" t="s">
        <v>396</v>
      </c>
      <c r="J15" s="204">
        <f t="shared" si="1"/>
        <v>0</v>
      </c>
      <c r="K15" s="126"/>
      <c r="L15" s="122" t="s">
        <v>396</v>
      </c>
      <c r="M15" s="243"/>
      <c r="N15" s="127"/>
      <c r="O15" s="122" t="s">
        <v>396</v>
      </c>
      <c r="P15" s="243"/>
      <c r="Q15" s="127"/>
      <c r="R15" s="122" t="s">
        <v>396</v>
      </c>
      <c r="S15" s="243"/>
      <c r="T15" s="128"/>
      <c r="U15" s="123" t="s">
        <v>397</v>
      </c>
      <c r="V15" s="128"/>
      <c r="W15" s="123" t="s">
        <v>397</v>
      </c>
      <c r="X15" s="128"/>
      <c r="Y15" s="124" t="s">
        <v>404</v>
      </c>
      <c r="Z15" s="129"/>
      <c r="AB15" s="78" t="b">
        <v>0</v>
      </c>
      <c r="AC15" s="78" t="b">
        <v>0</v>
      </c>
      <c r="AD15" s="78" t="b">
        <v>0</v>
      </c>
    </row>
    <row r="16" spans="1:31" s="78" customFormat="1" ht="18" customHeight="1">
      <c r="A16" s="121">
        <v>10</v>
      </c>
      <c r="B16" s="318" t="str">
        <f t="shared" si="2"/>
        <v/>
      </c>
      <c r="C16" s="319"/>
      <c r="D16" s="241"/>
      <c r="E16" s="125"/>
      <c r="F16" s="122" t="s">
        <v>396</v>
      </c>
      <c r="G16" s="242"/>
      <c r="H16" s="203">
        <f t="shared" si="0"/>
        <v>0</v>
      </c>
      <c r="I16" s="122" t="s">
        <v>396</v>
      </c>
      <c r="J16" s="204">
        <f t="shared" si="1"/>
        <v>0</v>
      </c>
      <c r="K16" s="126"/>
      <c r="L16" s="122" t="s">
        <v>396</v>
      </c>
      <c r="M16" s="243"/>
      <c r="N16" s="127"/>
      <c r="O16" s="122" t="s">
        <v>396</v>
      </c>
      <c r="P16" s="243"/>
      <c r="Q16" s="127"/>
      <c r="R16" s="122" t="s">
        <v>396</v>
      </c>
      <c r="S16" s="243"/>
      <c r="T16" s="128"/>
      <c r="U16" s="123" t="s">
        <v>397</v>
      </c>
      <c r="V16" s="128"/>
      <c r="W16" s="123" t="s">
        <v>397</v>
      </c>
      <c r="X16" s="128"/>
      <c r="Y16" s="124" t="s">
        <v>404</v>
      </c>
      <c r="Z16" s="129"/>
      <c r="AB16" s="78" t="b">
        <v>0</v>
      </c>
      <c r="AC16" s="78" t="b">
        <v>0</v>
      </c>
      <c r="AD16" s="78" t="b">
        <v>0</v>
      </c>
    </row>
    <row r="17" spans="1:30" s="78" customFormat="1" ht="18" customHeight="1">
      <c r="A17" s="121">
        <v>11</v>
      </c>
      <c r="B17" s="318" t="str">
        <f t="shared" si="2"/>
        <v/>
      </c>
      <c r="C17" s="319"/>
      <c r="D17" s="241"/>
      <c r="E17" s="125"/>
      <c r="F17" s="122" t="s">
        <v>396</v>
      </c>
      <c r="G17" s="242"/>
      <c r="H17" s="203">
        <f t="shared" si="0"/>
        <v>0</v>
      </c>
      <c r="I17" s="122" t="s">
        <v>396</v>
      </c>
      <c r="J17" s="204">
        <f t="shared" si="1"/>
        <v>0</v>
      </c>
      <c r="K17" s="126"/>
      <c r="L17" s="122" t="s">
        <v>396</v>
      </c>
      <c r="M17" s="243"/>
      <c r="N17" s="127"/>
      <c r="O17" s="122" t="s">
        <v>396</v>
      </c>
      <c r="P17" s="243"/>
      <c r="Q17" s="127"/>
      <c r="R17" s="122" t="s">
        <v>396</v>
      </c>
      <c r="S17" s="243"/>
      <c r="T17" s="128"/>
      <c r="U17" s="123" t="s">
        <v>397</v>
      </c>
      <c r="V17" s="128"/>
      <c r="W17" s="123" t="s">
        <v>397</v>
      </c>
      <c r="X17" s="128"/>
      <c r="Y17" s="124" t="s">
        <v>404</v>
      </c>
      <c r="Z17" s="129"/>
      <c r="AB17" s="78" t="b">
        <v>0</v>
      </c>
      <c r="AC17" s="78" t="b">
        <v>0</v>
      </c>
      <c r="AD17" s="78" t="b">
        <v>0</v>
      </c>
    </row>
    <row r="18" spans="1:30" s="78" customFormat="1" ht="18" customHeight="1">
      <c r="A18" s="121">
        <v>12</v>
      </c>
      <c r="B18" s="318" t="str">
        <f t="shared" si="2"/>
        <v/>
      </c>
      <c r="C18" s="319"/>
      <c r="D18" s="241"/>
      <c r="E18" s="125"/>
      <c r="F18" s="122" t="s">
        <v>396</v>
      </c>
      <c r="G18" s="242"/>
      <c r="H18" s="203">
        <f t="shared" si="0"/>
        <v>0</v>
      </c>
      <c r="I18" s="122" t="s">
        <v>396</v>
      </c>
      <c r="J18" s="204">
        <f t="shared" si="1"/>
        <v>0</v>
      </c>
      <c r="K18" s="126"/>
      <c r="L18" s="122" t="s">
        <v>396</v>
      </c>
      <c r="M18" s="243"/>
      <c r="N18" s="127"/>
      <c r="O18" s="122" t="s">
        <v>396</v>
      </c>
      <c r="P18" s="243"/>
      <c r="Q18" s="127"/>
      <c r="R18" s="122" t="s">
        <v>396</v>
      </c>
      <c r="S18" s="243"/>
      <c r="T18" s="128"/>
      <c r="U18" s="123" t="s">
        <v>397</v>
      </c>
      <c r="V18" s="128"/>
      <c r="W18" s="123" t="s">
        <v>397</v>
      </c>
      <c r="X18" s="128"/>
      <c r="Y18" s="124" t="s">
        <v>404</v>
      </c>
      <c r="Z18" s="129"/>
      <c r="AB18" s="78" t="b">
        <v>0</v>
      </c>
      <c r="AC18" s="78" t="b">
        <v>0</v>
      </c>
      <c r="AD18" s="78" t="b">
        <v>0</v>
      </c>
    </row>
    <row r="19" spans="1:30" s="78" customFormat="1" ht="18" customHeight="1">
      <c r="A19" s="121">
        <v>13</v>
      </c>
      <c r="B19" s="318" t="str">
        <f t="shared" si="2"/>
        <v/>
      </c>
      <c r="C19" s="319"/>
      <c r="D19" s="241"/>
      <c r="E19" s="125"/>
      <c r="F19" s="122" t="s">
        <v>396</v>
      </c>
      <c r="G19" s="242"/>
      <c r="H19" s="203">
        <f t="shared" si="0"/>
        <v>0</v>
      </c>
      <c r="I19" s="122" t="s">
        <v>396</v>
      </c>
      <c r="J19" s="204">
        <f t="shared" si="1"/>
        <v>0</v>
      </c>
      <c r="K19" s="126"/>
      <c r="L19" s="122" t="s">
        <v>396</v>
      </c>
      <c r="M19" s="243"/>
      <c r="N19" s="127"/>
      <c r="O19" s="122" t="s">
        <v>396</v>
      </c>
      <c r="P19" s="243"/>
      <c r="Q19" s="127"/>
      <c r="R19" s="122" t="s">
        <v>396</v>
      </c>
      <c r="S19" s="243"/>
      <c r="T19" s="128"/>
      <c r="U19" s="123" t="s">
        <v>397</v>
      </c>
      <c r="V19" s="128"/>
      <c r="W19" s="123" t="s">
        <v>397</v>
      </c>
      <c r="X19" s="128"/>
      <c r="Y19" s="124" t="s">
        <v>404</v>
      </c>
      <c r="Z19" s="129"/>
      <c r="AB19" s="78" t="b">
        <v>0</v>
      </c>
      <c r="AC19" s="78" t="b">
        <v>0</v>
      </c>
      <c r="AD19" s="78" t="b">
        <v>0</v>
      </c>
    </row>
    <row r="20" spans="1:30" s="78" customFormat="1" ht="18" customHeight="1">
      <c r="A20" s="121">
        <v>14</v>
      </c>
      <c r="B20" s="318" t="str">
        <f t="shared" si="2"/>
        <v/>
      </c>
      <c r="C20" s="319"/>
      <c r="D20" s="241"/>
      <c r="E20" s="125"/>
      <c r="F20" s="122" t="s">
        <v>396</v>
      </c>
      <c r="G20" s="242"/>
      <c r="H20" s="203">
        <f t="shared" si="0"/>
        <v>0</v>
      </c>
      <c r="I20" s="122" t="s">
        <v>396</v>
      </c>
      <c r="J20" s="204">
        <f t="shared" si="1"/>
        <v>0</v>
      </c>
      <c r="K20" s="126"/>
      <c r="L20" s="122" t="s">
        <v>396</v>
      </c>
      <c r="M20" s="243"/>
      <c r="N20" s="127"/>
      <c r="O20" s="122" t="s">
        <v>396</v>
      </c>
      <c r="P20" s="243"/>
      <c r="Q20" s="127"/>
      <c r="R20" s="122" t="s">
        <v>396</v>
      </c>
      <c r="S20" s="243"/>
      <c r="T20" s="128"/>
      <c r="U20" s="123" t="s">
        <v>397</v>
      </c>
      <c r="V20" s="128"/>
      <c r="W20" s="123" t="s">
        <v>397</v>
      </c>
      <c r="X20" s="128"/>
      <c r="Y20" s="124" t="s">
        <v>404</v>
      </c>
      <c r="Z20" s="129"/>
      <c r="AB20" s="78" t="b">
        <v>0</v>
      </c>
      <c r="AC20" s="78" t="b">
        <v>0</v>
      </c>
      <c r="AD20" s="78" t="b">
        <v>0</v>
      </c>
    </row>
    <row r="21" spans="1:30" s="78" customFormat="1" ht="18" customHeight="1">
      <c r="A21" s="121">
        <v>15</v>
      </c>
      <c r="B21" s="318" t="str">
        <f t="shared" si="2"/>
        <v/>
      </c>
      <c r="C21" s="319"/>
      <c r="D21" s="241"/>
      <c r="E21" s="125"/>
      <c r="F21" s="122" t="s">
        <v>396</v>
      </c>
      <c r="G21" s="242"/>
      <c r="H21" s="203">
        <f t="shared" si="0"/>
        <v>0</v>
      </c>
      <c r="I21" s="122" t="s">
        <v>396</v>
      </c>
      <c r="J21" s="204">
        <f t="shared" si="1"/>
        <v>0</v>
      </c>
      <c r="K21" s="126"/>
      <c r="L21" s="122" t="s">
        <v>396</v>
      </c>
      <c r="M21" s="243"/>
      <c r="N21" s="127"/>
      <c r="O21" s="122" t="s">
        <v>396</v>
      </c>
      <c r="P21" s="243"/>
      <c r="Q21" s="127"/>
      <c r="R21" s="122" t="s">
        <v>396</v>
      </c>
      <c r="S21" s="243"/>
      <c r="T21" s="128"/>
      <c r="U21" s="123" t="s">
        <v>397</v>
      </c>
      <c r="V21" s="128"/>
      <c r="W21" s="123" t="s">
        <v>397</v>
      </c>
      <c r="X21" s="128"/>
      <c r="Y21" s="124" t="s">
        <v>404</v>
      </c>
      <c r="Z21" s="129"/>
      <c r="AB21" s="78" t="b">
        <v>0</v>
      </c>
      <c r="AC21" s="78" t="b">
        <v>0</v>
      </c>
      <c r="AD21" s="78" t="b">
        <v>0</v>
      </c>
    </row>
    <row r="22" spans="1:30" s="78" customFormat="1" ht="18" customHeight="1">
      <c r="A22" s="121">
        <v>16</v>
      </c>
      <c r="B22" s="318" t="str">
        <f t="shared" si="2"/>
        <v/>
      </c>
      <c r="C22" s="319"/>
      <c r="D22" s="241"/>
      <c r="E22" s="125"/>
      <c r="F22" s="122" t="s">
        <v>396</v>
      </c>
      <c r="G22" s="242"/>
      <c r="H22" s="203">
        <f t="shared" si="0"/>
        <v>0</v>
      </c>
      <c r="I22" s="122" t="s">
        <v>396</v>
      </c>
      <c r="J22" s="204">
        <f t="shared" si="1"/>
        <v>0</v>
      </c>
      <c r="K22" s="126"/>
      <c r="L22" s="122" t="s">
        <v>396</v>
      </c>
      <c r="M22" s="243"/>
      <c r="N22" s="127"/>
      <c r="O22" s="122" t="s">
        <v>396</v>
      </c>
      <c r="P22" s="243"/>
      <c r="Q22" s="127"/>
      <c r="R22" s="122" t="s">
        <v>396</v>
      </c>
      <c r="S22" s="243"/>
      <c r="T22" s="128"/>
      <c r="U22" s="123" t="s">
        <v>397</v>
      </c>
      <c r="V22" s="128"/>
      <c r="W22" s="123" t="s">
        <v>397</v>
      </c>
      <c r="X22" s="128"/>
      <c r="Y22" s="124" t="s">
        <v>404</v>
      </c>
      <c r="Z22" s="129"/>
      <c r="AB22" s="78" t="b">
        <v>0</v>
      </c>
      <c r="AC22" s="78" t="b">
        <v>0</v>
      </c>
      <c r="AD22" s="78" t="b">
        <v>0</v>
      </c>
    </row>
    <row r="23" spans="1:30" s="78" customFormat="1" ht="18" customHeight="1">
      <c r="A23" s="121">
        <v>17</v>
      </c>
      <c r="B23" s="318" t="str">
        <f t="shared" si="2"/>
        <v/>
      </c>
      <c r="C23" s="319"/>
      <c r="D23" s="241"/>
      <c r="E23" s="125"/>
      <c r="F23" s="122" t="s">
        <v>396</v>
      </c>
      <c r="G23" s="242"/>
      <c r="H23" s="203">
        <f t="shared" si="0"/>
        <v>0</v>
      </c>
      <c r="I23" s="122" t="s">
        <v>396</v>
      </c>
      <c r="J23" s="204">
        <f t="shared" si="1"/>
        <v>0</v>
      </c>
      <c r="K23" s="126"/>
      <c r="L23" s="122" t="s">
        <v>396</v>
      </c>
      <c r="M23" s="243"/>
      <c r="N23" s="127"/>
      <c r="O23" s="122" t="s">
        <v>396</v>
      </c>
      <c r="P23" s="243"/>
      <c r="Q23" s="127"/>
      <c r="R23" s="122" t="s">
        <v>396</v>
      </c>
      <c r="S23" s="243"/>
      <c r="T23" s="128"/>
      <c r="U23" s="123" t="s">
        <v>397</v>
      </c>
      <c r="V23" s="128"/>
      <c r="W23" s="123" t="s">
        <v>397</v>
      </c>
      <c r="X23" s="128"/>
      <c r="Y23" s="124" t="s">
        <v>404</v>
      </c>
      <c r="Z23" s="129"/>
      <c r="AB23" s="78" t="b">
        <v>0</v>
      </c>
      <c r="AC23" s="78" t="b">
        <v>0</v>
      </c>
      <c r="AD23" s="78" t="b">
        <v>0</v>
      </c>
    </row>
    <row r="24" spans="1:30" s="78" customFormat="1" ht="18" customHeight="1">
      <c r="A24" s="121">
        <v>18</v>
      </c>
      <c r="B24" s="318" t="str">
        <f t="shared" si="2"/>
        <v/>
      </c>
      <c r="C24" s="319"/>
      <c r="D24" s="241"/>
      <c r="E24" s="125"/>
      <c r="F24" s="122" t="s">
        <v>396</v>
      </c>
      <c r="G24" s="242"/>
      <c r="H24" s="203">
        <f t="shared" si="0"/>
        <v>0</v>
      </c>
      <c r="I24" s="122" t="s">
        <v>396</v>
      </c>
      <c r="J24" s="204">
        <f t="shared" si="1"/>
        <v>0</v>
      </c>
      <c r="K24" s="126"/>
      <c r="L24" s="122" t="s">
        <v>396</v>
      </c>
      <c r="M24" s="243"/>
      <c r="N24" s="127"/>
      <c r="O24" s="122" t="s">
        <v>396</v>
      </c>
      <c r="P24" s="243"/>
      <c r="Q24" s="127"/>
      <c r="R24" s="122" t="s">
        <v>396</v>
      </c>
      <c r="S24" s="243"/>
      <c r="T24" s="128"/>
      <c r="U24" s="123" t="s">
        <v>397</v>
      </c>
      <c r="V24" s="128"/>
      <c r="W24" s="123" t="s">
        <v>397</v>
      </c>
      <c r="X24" s="128"/>
      <c r="Y24" s="124" t="s">
        <v>404</v>
      </c>
      <c r="Z24" s="129"/>
      <c r="AB24" s="78" t="b">
        <v>0</v>
      </c>
      <c r="AC24" s="78" t="b">
        <v>0</v>
      </c>
      <c r="AD24" s="78" t="b">
        <v>0</v>
      </c>
    </row>
    <row r="25" spans="1:30" s="78" customFormat="1" ht="18" customHeight="1">
      <c r="A25" s="121">
        <v>19</v>
      </c>
      <c r="B25" s="318" t="str">
        <f t="shared" si="2"/>
        <v/>
      </c>
      <c r="C25" s="319"/>
      <c r="D25" s="241"/>
      <c r="E25" s="125"/>
      <c r="F25" s="122" t="s">
        <v>396</v>
      </c>
      <c r="G25" s="242"/>
      <c r="H25" s="203">
        <f t="shared" si="0"/>
        <v>0</v>
      </c>
      <c r="I25" s="122" t="s">
        <v>396</v>
      </c>
      <c r="J25" s="204">
        <f t="shared" si="1"/>
        <v>0</v>
      </c>
      <c r="K25" s="126"/>
      <c r="L25" s="122" t="s">
        <v>396</v>
      </c>
      <c r="M25" s="243"/>
      <c r="N25" s="127"/>
      <c r="O25" s="122" t="s">
        <v>396</v>
      </c>
      <c r="P25" s="243"/>
      <c r="Q25" s="127"/>
      <c r="R25" s="122" t="s">
        <v>396</v>
      </c>
      <c r="S25" s="243"/>
      <c r="T25" s="128"/>
      <c r="U25" s="123" t="s">
        <v>397</v>
      </c>
      <c r="V25" s="128"/>
      <c r="W25" s="123" t="s">
        <v>397</v>
      </c>
      <c r="X25" s="128"/>
      <c r="Y25" s="124" t="s">
        <v>404</v>
      </c>
      <c r="Z25" s="129"/>
      <c r="AB25" s="78" t="b">
        <v>0</v>
      </c>
      <c r="AC25" s="78" t="b">
        <v>0</v>
      </c>
      <c r="AD25" s="78" t="b">
        <v>0</v>
      </c>
    </row>
    <row r="26" spans="1:30" s="78" customFormat="1" ht="18" customHeight="1">
      <c r="A26" s="121">
        <v>20</v>
      </c>
      <c r="B26" s="318" t="str">
        <f t="shared" si="2"/>
        <v/>
      </c>
      <c r="C26" s="319"/>
      <c r="D26" s="241"/>
      <c r="E26" s="125"/>
      <c r="F26" s="122" t="s">
        <v>396</v>
      </c>
      <c r="G26" s="242"/>
      <c r="H26" s="203">
        <f t="shared" si="0"/>
        <v>0</v>
      </c>
      <c r="I26" s="122" t="s">
        <v>396</v>
      </c>
      <c r="J26" s="204">
        <f t="shared" si="1"/>
        <v>0</v>
      </c>
      <c r="K26" s="126"/>
      <c r="L26" s="122" t="s">
        <v>396</v>
      </c>
      <c r="M26" s="243"/>
      <c r="N26" s="127"/>
      <c r="O26" s="122" t="s">
        <v>396</v>
      </c>
      <c r="P26" s="243"/>
      <c r="Q26" s="127"/>
      <c r="R26" s="122" t="s">
        <v>396</v>
      </c>
      <c r="S26" s="243"/>
      <c r="T26" s="128"/>
      <c r="U26" s="123" t="s">
        <v>397</v>
      </c>
      <c r="V26" s="128"/>
      <c r="W26" s="123" t="s">
        <v>397</v>
      </c>
      <c r="X26" s="128"/>
      <c r="Y26" s="124" t="s">
        <v>404</v>
      </c>
      <c r="Z26" s="129"/>
      <c r="AB26" s="78" t="b">
        <v>0</v>
      </c>
      <c r="AC26" s="78" t="b">
        <v>0</v>
      </c>
      <c r="AD26" s="78" t="b">
        <v>0</v>
      </c>
    </row>
    <row r="27" spans="1:30" s="78" customFormat="1" ht="18" customHeight="1">
      <c r="A27" s="121">
        <v>21</v>
      </c>
      <c r="B27" s="318" t="str">
        <f t="shared" si="2"/>
        <v/>
      </c>
      <c r="C27" s="319"/>
      <c r="D27" s="241"/>
      <c r="E27" s="125"/>
      <c r="F27" s="122" t="s">
        <v>396</v>
      </c>
      <c r="G27" s="242"/>
      <c r="H27" s="203">
        <f t="shared" si="0"/>
        <v>0</v>
      </c>
      <c r="I27" s="122" t="s">
        <v>396</v>
      </c>
      <c r="J27" s="204">
        <f t="shared" si="1"/>
        <v>0</v>
      </c>
      <c r="K27" s="126"/>
      <c r="L27" s="122" t="s">
        <v>396</v>
      </c>
      <c r="M27" s="243"/>
      <c r="N27" s="127"/>
      <c r="O27" s="122" t="s">
        <v>396</v>
      </c>
      <c r="P27" s="243"/>
      <c r="Q27" s="127"/>
      <c r="R27" s="122" t="s">
        <v>396</v>
      </c>
      <c r="S27" s="243"/>
      <c r="T27" s="128"/>
      <c r="U27" s="123" t="s">
        <v>397</v>
      </c>
      <c r="V27" s="128"/>
      <c r="W27" s="123" t="s">
        <v>397</v>
      </c>
      <c r="X27" s="128"/>
      <c r="Y27" s="124" t="s">
        <v>404</v>
      </c>
      <c r="Z27" s="129"/>
      <c r="AB27" s="78" t="b">
        <v>0</v>
      </c>
      <c r="AC27" s="78" t="b">
        <v>0</v>
      </c>
      <c r="AD27" s="78" t="b">
        <v>0</v>
      </c>
    </row>
    <row r="28" spans="1:30" s="78" customFormat="1" ht="18" customHeight="1">
      <c r="A28" s="121">
        <v>22</v>
      </c>
      <c r="B28" s="318" t="str">
        <f t="shared" si="2"/>
        <v/>
      </c>
      <c r="C28" s="319"/>
      <c r="D28" s="241"/>
      <c r="E28" s="125"/>
      <c r="F28" s="122" t="s">
        <v>396</v>
      </c>
      <c r="G28" s="242"/>
      <c r="H28" s="203">
        <f t="shared" si="0"/>
        <v>0</v>
      </c>
      <c r="I28" s="122" t="s">
        <v>396</v>
      </c>
      <c r="J28" s="204">
        <f t="shared" si="1"/>
        <v>0</v>
      </c>
      <c r="K28" s="126"/>
      <c r="L28" s="122" t="s">
        <v>396</v>
      </c>
      <c r="M28" s="243"/>
      <c r="N28" s="127"/>
      <c r="O28" s="122" t="s">
        <v>396</v>
      </c>
      <c r="P28" s="243"/>
      <c r="Q28" s="127"/>
      <c r="R28" s="122" t="s">
        <v>396</v>
      </c>
      <c r="S28" s="243"/>
      <c r="T28" s="128"/>
      <c r="U28" s="123" t="s">
        <v>397</v>
      </c>
      <c r="V28" s="128"/>
      <c r="W28" s="123" t="s">
        <v>397</v>
      </c>
      <c r="X28" s="128"/>
      <c r="Y28" s="124" t="s">
        <v>404</v>
      </c>
      <c r="Z28" s="129"/>
      <c r="AB28" s="78" t="b">
        <v>0</v>
      </c>
      <c r="AC28" s="78" t="b">
        <v>0</v>
      </c>
      <c r="AD28" s="78" t="b">
        <v>0</v>
      </c>
    </row>
    <row r="29" spans="1:30" s="78" customFormat="1" ht="18" customHeight="1">
      <c r="A29" s="121">
        <v>23</v>
      </c>
      <c r="B29" s="318" t="str">
        <f t="shared" si="2"/>
        <v/>
      </c>
      <c r="C29" s="319"/>
      <c r="D29" s="241"/>
      <c r="E29" s="125"/>
      <c r="F29" s="122" t="s">
        <v>396</v>
      </c>
      <c r="G29" s="242"/>
      <c r="H29" s="203">
        <f t="shared" si="0"/>
        <v>0</v>
      </c>
      <c r="I29" s="122" t="s">
        <v>396</v>
      </c>
      <c r="J29" s="204">
        <f t="shared" si="1"/>
        <v>0</v>
      </c>
      <c r="K29" s="126"/>
      <c r="L29" s="122" t="s">
        <v>396</v>
      </c>
      <c r="M29" s="243"/>
      <c r="N29" s="127"/>
      <c r="O29" s="122" t="s">
        <v>396</v>
      </c>
      <c r="P29" s="243"/>
      <c r="Q29" s="127"/>
      <c r="R29" s="122" t="s">
        <v>396</v>
      </c>
      <c r="S29" s="243"/>
      <c r="T29" s="128"/>
      <c r="U29" s="123" t="s">
        <v>397</v>
      </c>
      <c r="V29" s="128"/>
      <c r="W29" s="123" t="s">
        <v>397</v>
      </c>
      <c r="X29" s="128"/>
      <c r="Y29" s="124" t="s">
        <v>404</v>
      </c>
      <c r="Z29" s="129"/>
      <c r="AB29" s="78" t="b">
        <v>0</v>
      </c>
      <c r="AC29" s="78" t="b">
        <v>0</v>
      </c>
      <c r="AD29" s="78" t="b">
        <v>0</v>
      </c>
    </row>
    <row r="30" spans="1:30" s="78" customFormat="1" ht="18" customHeight="1">
      <c r="A30" s="121">
        <v>24</v>
      </c>
      <c r="B30" s="318" t="str">
        <f t="shared" si="2"/>
        <v/>
      </c>
      <c r="C30" s="319"/>
      <c r="D30" s="241"/>
      <c r="E30" s="125"/>
      <c r="F30" s="122" t="s">
        <v>396</v>
      </c>
      <c r="G30" s="242"/>
      <c r="H30" s="203">
        <f t="shared" si="0"/>
        <v>0</v>
      </c>
      <c r="I30" s="122" t="s">
        <v>396</v>
      </c>
      <c r="J30" s="204">
        <f t="shared" si="1"/>
        <v>0</v>
      </c>
      <c r="K30" s="126"/>
      <c r="L30" s="122" t="s">
        <v>396</v>
      </c>
      <c r="M30" s="243"/>
      <c r="N30" s="127"/>
      <c r="O30" s="122" t="s">
        <v>396</v>
      </c>
      <c r="P30" s="243"/>
      <c r="Q30" s="127"/>
      <c r="R30" s="122" t="s">
        <v>396</v>
      </c>
      <c r="S30" s="243"/>
      <c r="T30" s="128"/>
      <c r="U30" s="123" t="s">
        <v>397</v>
      </c>
      <c r="V30" s="128"/>
      <c r="W30" s="123" t="s">
        <v>397</v>
      </c>
      <c r="X30" s="128"/>
      <c r="Y30" s="124" t="s">
        <v>404</v>
      </c>
      <c r="Z30" s="129"/>
      <c r="AB30" s="78" t="b">
        <v>0</v>
      </c>
      <c r="AC30" s="78" t="b">
        <v>0</v>
      </c>
      <c r="AD30" s="78" t="b">
        <v>0</v>
      </c>
    </row>
    <row r="31" spans="1:30" s="78" customFormat="1" ht="18" customHeight="1">
      <c r="A31" s="121">
        <v>25</v>
      </c>
      <c r="B31" s="318" t="str">
        <f t="shared" si="2"/>
        <v/>
      </c>
      <c r="C31" s="319"/>
      <c r="D31" s="241"/>
      <c r="E31" s="125"/>
      <c r="F31" s="122" t="s">
        <v>396</v>
      </c>
      <c r="G31" s="242"/>
      <c r="H31" s="203">
        <f t="shared" si="0"/>
        <v>0</v>
      </c>
      <c r="I31" s="122" t="s">
        <v>396</v>
      </c>
      <c r="J31" s="204">
        <f t="shared" si="1"/>
        <v>0</v>
      </c>
      <c r="K31" s="126"/>
      <c r="L31" s="122" t="s">
        <v>396</v>
      </c>
      <c r="M31" s="243"/>
      <c r="N31" s="127"/>
      <c r="O31" s="122" t="s">
        <v>396</v>
      </c>
      <c r="P31" s="243"/>
      <c r="Q31" s="127"/>
      <c r="R31" s="122" t="s">
        <v>396</v>
      </c>
      <c r="S31" s="243"/>
      <c r="T31" s="128"/>
      <c r="U31" s="123" t="s">
        <v>397</v>
      </c>
      <c r="V31" s="128"/>
      <c r="W31" s="123" t="s">
        <v>397</v>
      </c>
      <c r="X31" s="128"/>
      <c r="Y31" s="124" t="s">
        <v>404</v>
      </c>
      <c r="Z31" s="129"/>
      <c r="AB31" s="78" t="b">
        <v>0</v>
      </c>
      <c r="AC31" s="78" t="b">
        <v>0</v>
      </c>
      <c r="AD31" s="78" t="b">
        <v>0</v>
      </c>
    </row>
    <row r="32" spans="1:30" s="78" customFormat="1" ht="18" customHeight="1">
      <c r="A32" s="121">
        <v>26</v>
      </c>
      <c r="B32" s="318" t="str">
        <f t="shared" si="2"/>
        <v/>
      </c>
      <c r="C32" s="319"/>
      <c r="D32" s="241"/>
      <c r="E32" s="125"/>
      <c r="F32" s="122" t="s">
        <v>396</v>
      </c>
      <c r="G32" s="242"/>
      <c r="H32" s="203">
        <f t="shared" si="0"/>
        <v>0</v>
      </c>
      <c r="I32" s="122" t="s">
        <v>396</v>
      </c>
      <c r="J32" s="204">
        <f t="shared" si="1"/>
        <v>0</v>
      </c>
      <c r="K32" s="126"/>
      <c r="L32" s="122" t="s">
        <v>396</v>
      </c>
      <c r="M32" s="243"/>
      <c r="N32" s="127"/>
      <c r="O32" s="122" t="s">
        <v>396</v>
      </c>
      <c r="P32" s="243"/>
      <c r="Q32" s="127"/>
      <c r="R32" s="122" t="s">
        <v>396</v>
      </c>
      <c r="S32" s="243"/>
      <c r="T32" s="128"/>
      <c r="U32" s="123" t="s">
        <v>397</v>
      </c>
      <c r="V32" s="128"/>
      <c r="W32" s="123" t="s">
        <v>397</v>
      </c>
      <c r="X32" s="128"/>
      <c r="Y32" s="124" t="s">
        <v>404</v>
      </c>
      <c r="Z32" s="129"/>
      <c r="AB32" s="78" t="b">
        <v>0</v>
      </c>
      <c r="AC32" s="78" t="b">
        <v>0</v>
      </c>
      <c r="AD32" s="78" t="b">
        <v>0</v>
      </c>
    </row>
    <row r="33" spans="1:30" s="78" customFormat="1" ht="18" customHeight="1">
      <c r="A33" s="121">
        <v>27</v>
      </c>
      <c r="B33" s="318" t="str">
        <f t="shared" si="2"/>
        <v/>
      </c>
      <c r="C33" s="319"/>
      <c r="D33" s="241"/>
      <c r="E33" s="125"/>
      <c r="F33" s="122" t="s">
        <v>396</v>
      </c>
      <c r="G33" s="242"/>
      <c r="H33" s="203">
        <f t="shared" si="0"/>
        <v>0</v>
      </c>
      <c r="I33" s="122" t="s">
        <v>396</v>
      </c>
      <c r="J33" s="204">
        <f t="shared" si="1"/>
        <v>0</v>
      </c>
      <c r="K33" s="126"/>
      <c r="L33" s="122" t="s">
        <v>396</v>
      </c>
      <c r="M33" s="243"/>
      <c r="N33" s="127"/>
      <c r="O33" s="122" t="s">
        <v>396</v>
      </c>
      <c r="P33" s="243"/>
      <c r="Q33" s="127"/>
      <c r="R33" s="122" t="s">
        <v>396</v>
      </c>
      <c r="S33" s="243"/>
      <c r="T33" s="128"/>
      <c r="U33" s="123" t="s">
        <v>397</v>
      </c>
      <c r="V33" s="128"/>
      <c r="W33" s="123" t="s">
        <v>397</v>
      </c>
      <c r="X33" s="128"/>
      <c r="Y33" s="124" t="s">
        <v>404</v>
      </c>
      <c r="Z33" s="129"/>
      <c r="AB33" s="78" t="b">
        <v>0</v>
      </c>
      <c r="AC33" s="78" t="b">
        <v>0</v>
      </c>
      <c r="AD33" s="78" t="b">
        <v>0</v>
      </c>
    </row>
    <row r="34" spans="1:30" s="78" customFormat="1" ht="18" customHeight="1">
      <c r="A34" s="121">
        <v>28</v>
      </c>
      <c r="B34" s="318" t="str">
        <f t="shared" si="2"/>
        <v/>
      </c>
      <c r="C34" s="319"/>
      <c r="D34" s="241"/>
      <c r="E34" s="125"/>
      <c r="F34" s="122" t="s">
        <v>396</v>
      </c>
      <c r="G34" s="242"/>
      <c r="H34" s="203">
        <f t="shared" si="0"/>
        <v>0</v>
      </c>
      <c r="I34" s="122" t="s">
        <v>396</v>
      </c>
      <c r="J34" s="204">
        <f t="shared" si="1"/>
        <v>0</v>
      </c>
      <c r="K34" s="126"/>
      <c r="L34" s="122" t="s">
        <v>396</v>
      </c>
      <c r="M34" s="243"/>
      <c r="N34" s="127"/>
      <c r="O34" s="122" t="s">
        <v>396</v>
      </c>
      <c r="P34" s="243"/>
      <c r="Q34" s="127"/>
      <c r="R34" s="122" t="s">
        <v>396</v>
      </c>
      <c r="S34" s="243"/>
      <c r="T34" s="128"/>
      <c r="U34" s="123" t="s">
        <v>397</v>
      </c>
      <c r="V34" s="128"/>
      <c r="W34" s="123" t="s">
        <v>397</v>
      </c>
      <c r="X34" s="128"/>
      <c r="Y34" s="124" t="s">
        <v>404</v>
      </c>
      <c r="Z34" s="129"/>
      <c r="AB34" s="78" t="b">
        <v>0</v>
      </c>
      <c r="AC34" s="78" t="b">
        <v>0</v>
      </c>
      <c r="AD34" s="78" t="b">
        <v>0</v>
      </c>
    </row>
    <row r="35" spans="1:30" s="78" customFormat="1" ht="18" customHeight="1">
      <c r="A35" s="121">
        <v>29</v>
      </c>
      <c r="B35" s="318" t="str">
        <f t="shared" si="2"/>
        <v/>
      </c>
      <c r="C35" s="319"/>
      <c r="D35" s="241"/>
      <c r="E35" s="125"/>
      <c r="F35" s="122" t="s">
        <v>396</v>
      </c>
      <c r="G35" s="242"/>
      <c r="H35" s="203">
        <f t="shared" si="0"/>
        <v>0</v>
      </c>
      <c r="I35" s="122" t="s">
        <v>396</v>
      </c>
      <c r="J35" s="204">
        <f t="shared" si="1"/>
        <v>0</v>
      </c>
      <c r="K35" s="126"/>
      <c r="L35" s="122" t="s">
        <v>396</v>
      </c>
      <c r="M35" s="243"/>
      <c r="N35" s="127"/>
      <c r="O35" s="122" t="s">
        <v>396</v>
      </c>
      <c r="P35" s="243"/>
      <c r="Q35" s="127"/>
      <c r="R35" s="122" t="s">
        <v>396</v>
      </c>
      <c r="S35" s="243"/>
      <c r="T35" s="128"/>
      <c r="U35" s="123" t="s">
        <v>397</v>
      </c>
      <c r="V35" s="128"/>
      <c r="W35" s="123" t="s">
        <v>397</v>
      </c>
      <c r="X35" s="128"/>
      <c r="Y35" s="124" t="s">
        <v>404</v>
      </c>
      <c r="Z35" s="129"/>
      <c r="AB35" s="78" t="b">
        <v>0</v>
      </c>
      <c r="AC35" s="78" t="b">
        <v>0</v>
      </c>
      <c r="AD35" s="78" t="b">
        <v>0</v>
      </c>
    </row>
    <row r="36" spans="1:30" s="78" customFormat="1" ht="18" customHeight="1">
      <c r="A36" s="121">
        <v>30</v>
      </c>
      <c r="B36" s="318" t="str">
        <f t="shared" si="2"/>
        <v/>
      </c>
      <c r="C36" s="319"/>
      <c r="D36" s="241"/>
      <c r="E36" s="125"/>
      <c r="F36" s="122" t="s">
        <v>396</v>
      </c>
      <c r="G36" s="242"/>
      <c r="H36" s="203">
        <f t="shared" si="0"/>
        <v>0</v>
      </c>
      <c r="I36" s="122" t="s">
        <v>396</v>
      </c>
      <c r="J36" s="204">
        <f t="shared" si="1"/>
        <v>0</v>
      </c>
      <c r="K36" s="126"/>
      <c r="L36" s="122" t="s">
        <v>396</v>
      </c>
      <c r="M36" s="243"/>
      <c r="N36" s="127"/>
      <c r="O36" s="122" t="s">
        <v>396</v>
      </c>
      <c r="P36" s="243"/>
      <c r="Q36" s="127"/>
      <c r="R36" s="122" t="s">
        <v>396</v>
      </c>
      <c r="S36" s="243"/>
      <c r="T36" s="128"/>
      <c r="U36" s="123" t="s">
        <v>397</v>
      </c>
      <c r="V36" s="128"/>
      <c r="W36" s="123" t="s">
        <v>397</v>
      </c>
      <c r="X36" s="128"/>
      <c r="Y36" s="124" t="s">
        <v>404</v>
      </c>
      <c r="Z36" s="129"/>
      <c r="AB36" s="78" t="b">
        <v>0</v>
      </c>
      <c r="AC36" s="78" t="b">
        <v>0</v>
      </c>
      <c r="AD36" s="78" t="b">
        <v>0</v>
      </c>
    </row>
    <row r="37" spans="1:30" s="78" customFormat="1" ht="18" customHeight="1">
      <c r="A37" s="121">
        <v>31</v>
      </c>
      <c r="B37" s="318" t="str">
        <f t="shared" si="2"/>
        <v/>
      </c>
      <c r="C37" s="319"/>
      <c r="D37" s="241"/>
      <c r="E37" s="125"/>
      <c r="F37" s="122" t="s">
        <v>396</v>
      </c>
      <c r="G37" s="242"/>
      <c r="H37" s="203">
        <f t="shared" si="0"/>
        <v>0</v>
      </c>
      <c r="I37" s="122" t="s">
        <v>396</v>
      </c>
      <c r="J37" s="204">
        <f t="shared" si="1"/>
        <v>0</v>
      </c>
      <c r="K37" s="126"/>
      <c r="L37" s="122" t="s">
        <v>396</v>
      </c>
      <c r="M37" s="243"/>
      <c r="N37" s="127"/>
      <c r="O37" s="122" t="s">
        <v>396</v>
      </c>
      <c r="P37" s="243"/>
      <c r="Q37" s="127"/>
      <c r="R37" s="122" t="s">
        <v>396</v>
      </c>
      <c r="S37" s="243"/>
      <c r="T37" s="128"/>
      <c r="U37" s="123" t="s">
        <v>397</v>
      </c>
      <c r="V37" s="128"/>
      <c r="W37" s="123" t="s">
        <v>397</v>
      </c>
      <c r="X37" s="128"/>
      <c r="Y37" s="124" t="s">
        <v>404</v>
      </c>
      <c r="Z37" s="129"/>
      <c r="AB37" s="78" t="b">
        <v>0</v>
      </c>
      <c r="AC37" s="78" t="b">
        <v>0</v>
      </c>
      <c r="AD37" s="78" t="b">
        <v>0</v>
      </c>
    </row>
    <row r="38" spans="1:30" s="78" customFormat="1" ht="18" customHeight="1">
      <c r="A38" s="121">
        <v>32</v>
      </c>
      <c r="B38" s="318" t="str">
        <f t="shared" si="2"/>
        <v/>
      </c>
      <c r="C38" s="319"/>
      <c r="D38" s="241"/>
      <c r="E38" s="125"/>
      <c r="F38" s="122" t="s">
        <v>396</v>
      </c>
      <c r="G38" s="242"/>
      <c r="H38" s="203">
        <f t="shared" si="0"/>
        <v>0</v>
      </c>
      <c r="I38" s="122" t="s">
        <v>396</v>
      </c>
      <c r="J38" s="204">
        <f t="shared" si="1"/>
        <v>0</v>
      </c>
      <c r="K38" s="126"/>
      <c r="L38" s="122" t="s">
        <v>396</v>
      </c>
      <c r="M38" s="243"/>
      <c r="N38" s="127"/>
      <c r="O38" s="122" t="s">
        <v>396</v>
      </c>
      <c r="P38" s="243"/>
      <c r="Q38" s="127"/>
      <c r="R38" s="122" t="s">
        <v>396</v>
      </c>
      <c r="S38" s="243"/>
      <c r="T38" s="128"/>
      <c r="U38" s="123" t="s">
        <v>397</v>
      </c>
      <c r="V38" s="128"/>
      <c r="W38" s="123" t="s">
        <v>397</v>
      </c>
      <c r="X38" s="128"/>
      <c r="Y38" s="124" t="s">
        <v>404</v>
      </c>
      <c r="Z38" s="129"/>
      <c r="AB38" s="78" t="b">
        <v>0</v>
      </c>
      <c r="AC38" s="78" t="b">
        <v>0</v>
      </c>
      <c r="AD38" s="78" t="b">
        <v>0</v>
      </c>
    </row>
    <row r="39" spans="1:30" s="78" customFormat="1" ht="18" customHeight="1">
      <c r="A39" s="121">
        <v>33</v>
      </c>
      <c r="B39" s="318" t="str">
        <f t="shared" si="2"/>
        <v/>
      </c>
      <c r="C39" s="319"/>
      <c r="D39" s="241"/>
      <c r="E39" s="125"/>
      <c r="F39" s="122" t="s">
        <v>396</v>
      </c>
      <c r="G39" s="242"/>
      <c r="H39" s="203">
        <f t="shared" si="0"/>
        <v>0</v>
      </c>
      <c r="I39" s="122" t="s">
        <v>396</v>
      </c>
      <c r="J39" s="204">
        <f t="shared" si="1"/>
        <v>0</v>
      </c>
      <c r="K39" s="126"/>
      <c r="L39" s="122" t="s">
        <v>396</v>
      </c>
      <c r="M39" s="243"/>
      <c r="N39" s="127"/>
      <c r="O39" s="122" t="s">
        <v>396</v>
      </c>
      <c r="P39" s="243"/>
      <c r="Q39" s="127"/>
      <c r="R39" s="122" t="s">
        <v>396</v>
      </c>
      <c r="S39" s="243"/>
      <c r="T39" s="128"/>
      <c r="U39" s="123" t="s">
        <v>397</v>
      </c>
      <c r="V39" s="128"/>
      <c r="W39" s="123" t="s">
        <v>397</v>
      </c>
      <c r="X39" s="128"/>
      <c r="Y39" s="124" t="s">
        <v>404</v>
      </c>
      <c r="Z39" s="129"/>
      <c r="AB39" s="78" t="b">
        <v>0</v>
      </c>
      <c r="AC39" s="78" t="b">
        <v>0</v>
      </c>
      <c r="AD39" s="78" t="b">
        <v>0</v>
      </c>
    </row>
    <row r="40" spans="1:30" s="78" customFormat="1" ht="18" customHeight="1">
      <c r="A40" s="121">
        <v>34</v>
      </c>
      <c r="B40" s="318" t="str">
        <f t="shared" si="2"/>
        <v/>
      </c>
      <c r="C40" s="319"/>
      <c r="D40" s="241"/>
      <c r="E40" s="125"/>
      <c r="F40" s="122" t="s">
        <v>396</v>
      </c>
      <c r="G40" s="242"/>
      <c r="H40" s="203">
        <f t="shared" si="0"/>
        <v>0</v>
      </c>
      <c r="I40" s="122" t="s">
        <v>396</v>
      </c>
      <c r="J40" s="204">
        <f t="shared" si="1"/>
        <v>0</v>
      </c>
      <c r="K40" s="126"/>
      <c r="L40" s="122" t="s">
        <v>396</v>
      </c>
      <c r="M40" s="243"/>
      <c r="N40" s="127"/>
      <c r="O40" s="122" t="s">
        <v>396</v>
      </c>
      <c r="P40" s="243"/>
      <c r="Q40" s="127"/>
      <c r="R40" s="122" t="s">
        <v>396</v>
      </c>
      <c r="S40" s="243"/>
      <c r="T40" s="128"/>
      <c r="U40" s="123" t="s">
        <v>397</v>
      </c>
      <c r="V40" s="128"/>
      <c r="W40" s="123" t="s">
        <v>397</v>
      </c>
      <c r="X40" s="128"/>
      <c r="Y40" s="124" t="s">
        <v>404</v>
      </c>
      <c r="Z40" s="129"/>
      <c r="AB40" s="78" t="b">
        <v>0</v>
      </c>
      <c r="AC40" s="78" t="b">
        <v>0</v>
      </c>
      <c r="AD40" s="78" t="b">
        <v>0</v>
      </c>
    </row>
    <row r="41" spans="1:30" s="78" customFormat="1" ht="18" customHeight="1">
      <c r="A41" s="121">
        <v>35</v>
      </c>
      <c r="B41" s="318" t="str">
        <f t="shared" si="2"/>
        <v/>
      </c>
      <c r="C41" s="319"/>
      <c r="D41" s="241"/>
      <c r="E41" s="125"/>
      <c r="F41" s="122" t="s">
        <v>396</v>
      </c>
      <c r="G41" s="242"/>
      <c r="H41" s="203">
        <f t="shared" si="0"/>
        <v>0</v>
      </c>
      <c r="I41" s="122" t="s">
        <v>396</v>
      </c>
      <c r="J41" s="204">
        <f t="shared" si="1"/>
        <v>0</v>
      </c>
      <c r="K41" s="126"/>
      <c r="L41" s="122" t="s">
        <v>396</v>
      </c>
      <c r="M41" s="243"/>
      <c r="N41" s="127"/>
      <c r="O41" s="122" t="s">
        <v>396</v>
      </c>
      <c r="P41" s="243"/>
      <c r="Q41" s="127"/>
      <c r="R41" s="122" t="s">
        <v>396</v>
      </c>
      <c r="S41" s="243"/>
      <c r="T41" s="128"/>
      <c r="U41" s="123" t="s">
        <v>397</v>
      </c>
      <c r="V41" s="128"/>
      <c r="W41" s="123" t="s">
        <v>397</v>
      </c>
      <c r="X41" s="128"/>
      <c r="Y41" s="124" t="s">
        <v>404</v>
      </c>
      <c r="Z41" s="129"/>
      <c r="AB41" s="78" t="b">
        <v>0</v>
      </c>
      <c r="AC41" s="78" t="b">
        <v>0</v>
      </c>
      <c r="AD41" s="78" t="b">
        <v>0</v>
      </c>
    </row>
    <row r="42" spans="1:30" s="78" customFormat="1" ht="18" customHeight="1">
      <c r="A42" s="121">
        <v>36</v>
      </c>
      <c r="B42" s="318" t="str">
        <f t="shared" si="2"/>
        <v/>
      </c>
      <c r="C42" s="319"/>
      <c r="D42" s="241"/>
      <c r="E42" s="125"/>
      <c r="F42" s="122" t="s">
        <v>396</v>
      </c>
      <c r="G42" s="242"/>
      <c r="H42" s="203">
        <f t="shared" si="0"/>
        <v>0</v>
      </c>
      <c r="I42" s="122" t="s">
        <v>396</v>
      </c>
      <c r="J42" s="204">
        <f t="shared" si="1"/>
        <v>0</v>
      </c>
      <c r="K42" s="126"/>
      <c r="L42" s="122" t="s">
        <v>396</v>
      </c>
      <c r="M42" s="243"/>
      <c r="N42" s="127"/>
      <c r="O42" s="122" t="s">
        <v>396</v>
      </c>
      <c r="P42" s="243"/>
      <c r="Q42" s="127"/>
      <c r="R42" s="122" t="s">
        <v>396</v>
      </c>
      <c r="S42" s="243"/>
      <c r="T42" s="128"/>
      <c r="U42" s="123" t="s">
        <v>397</v>
      </c>
      <c r="V42" s="128"/>
      <c r="W42" s="123" t="s">
        <v>397</v>
      </c>
      <c r="X42" s="128"/>
      <c r="Y42" s="124" t="s">
        <v>404</v>
      </c>
      <c r="Z42" s="129"/>
      <c r="AB42" s="78" t="b">
        <v>0</v>
      </c>
      <c r="AC42" s="78" t="b">
        <v>0</v>
      </c>
      <c r="AD42" s="78" t="b">
        <v>0</v>
      </c>
    </row>
    <row r="43" spans="1:30" s="78" customFormat="1" ht="18" customHeight="1">
      <c r="A43" s="121">
        <v>37</v>
      </c>
      <c r="B43" s="318" t="str">
        <f t="shared" si="2"/>
        <v/>
      </c>
      <c r="C43" s="319"/>
      <c r="D43" s="241"/>
      <c r="E43" s="125"/>
      <c r="F43" s="122" t="s">
        <v>396</v>
      </c>
      <c r="G43" s="242"/>
      <c r="H43" s="203">
        <f t="shared" si="0"/>
        <v>0</v>
      </c>
      <c r="I43" s="122" t="s">
        <v>396</v>
      </c>
      <c r="J43" s="204">
        <f t="shared" si="1"/>
        <v>0</v>
      </c>
      <c r="K43" s="126"/>
      <c r="L43" s="122" t="s">
        <v>396</v>
      </c>
      <c r="M43" s="243"/>
      <c r="N43" s="127"/>
      <c r="O43" s="122" t="s">
        <v>396</v>
      </c>
      <c r="P43" s="243"/>
      <c r="Q43" s="127"/>
      <c r="R43" s="122" t="s">
        <v>396</v>
      </c>
      <c r="S43" s="243"/>
      <c r="T43" s="128"/>
      <c r="U43" s="123" t="s">
        <v>397</v>
      </c>
      <c r="V43" s="128"/>
      <c r="W43" s="123" t="s">
        <v>397</v>
      </c>
      <c r="X43" s="128"/>
      <c r="Y43" s="124" t="s">
        <v>404</v>
      </c>
      <c r="Z43" s="129"/>
      <c r="AB43" s="78" t="b">
        <v>0</v>
      </c>
      <c r="AC43" s="78" t="b">
        <v>0</v>
      </c>
      <c r="AD43" s="78" t="b">
        <v>0</v>
      </c>
    </row>
    <row r="44" spans="1:30" s="78" customFormat="1" ht="18" customHeight="1">
      <c r="A44" s="121">
        <v>38</v>
      </c>
      <c r="B44" s="318" t="str">
        <f t="shared" si="2"/>
        <v/>
      </c>
      <c r="C44" s="319"/>
      <c r="D44" s="241"/>
      <c r="E44" s="125"/>
      <c r="F44" s="122" t="s">
        <v>396</v>
      </c>
      <c r="G44" s="242"/>
      <c r="H44" s="203">
        <f t="shared" si="0"/>
        <v>0</v>
      </c>
      <c r="I44" s="122" t="s">
        <v>396</v>
      </c>
      <c r="J44" s="204">
        <f t="shared" si="1"/>
        <v>0</v>
      </c>
      <c r="K44" s="126"/>
      <c r="L44" s="122" t="s">
        <v>396</v>
      </c>
      <c r="M44" s="243"/>
      <c r="N44" s="127"/>
      <c r="O44" s="122" t="s">
        <v>396</v>
      </c>
      <c r="P44" s="243"/>
      <c r="Q44" s="127"/>
      <c r="R44" s="122" t="s">
        <v>396</v>
      </c>
      <c r="S44" s="243"/>
      <c r="T44" s="128"/>
      <c r="U44" s="123" t="s">
        <v>397</v>
      </c>
      <c r="V44" s="128"/>
      <c r="W44" s="123" t="s">
        <v>397</v>
      </c>
      <c r="X44" s="128"/>
      <c r="Y44" s="124" t="s">
        <v>404</v>
      </c>
      <c r="Z44" s="129"/>
      <c r="AB44" s="78" t="b">
        <v>0</v>
      </c>
      <c r="AC44" s="78" t="b">
        <v>0</v>
      </c>
      <c r="AD44" s="78" t="b">
        <v>0</v>
      </c>
    </row>
    <row r="45" spans="1:30" s="78" customFormat="1" ht="18" customHeight="1">
      <c r="A45" s="121">
        <v>39</v>
      </c>
      <c r="B45" s="318" t="str">
        <f t="shared" si="2"/>
        <v/>
      </c>
      <c r="C45" s="319"/>
      <c r="D45" s="241"/>
      <c r="E45" s="125"/>
      <c r="F45" s="122" t="s">
        <v>396</v>
      </c>
      <c r="G45" s="242"/>
      <c r="H45" s="203">
        <f t="shared" si="0"/>
        <v>0</v>
      </c>
      <c r="I45" s="122" t="s">
        <v>396</v>
      </c>
      <c r="J45" s="204">
        <f t="shared" si="1"/>
        <v>0</v>
      </c>
      <c r="K45" s="126"/>
      <c r="L45" s="122" t="s">
        <v>396</v>
      </c>
      <c r="M45" s="243"/>
      <c r="N45" s="127"/>
      <c r="O45" s="122" t="s">
        <v>396</v>
      </c>
      <c r="P45" s="243"/>
      <c r="Q45" s="127"/>
      <c r="R45" s="122" t="s">
        <v>396</v>
      </c>
      <c r="S45" s="243"/>
      <c r="T45" s="128"/>
      <c r="U45" s="123" t="s">
        <v>397</v>
      </c>
      <c r="V45" s="128"/>
      <c r="W45" s="123" t="s">
        <v>397</v>
      </c>
      <c r="X45" s="128"/>
      <c r="Y45" s="124" t="s">
        <v>404</v>
      </c>
      <c r="Z45" s="129"/>
      <c r="AB45" s="78" t="b">
        <v>0</v>
      </c>
      <c r="AC45" s="78" t="b">
        <v>0</v>
      </c>
      <c r="AD45" s="78" t="b">
        <v>0</v>
      </c>
    </row>
    <row r="46" spans="1:30" s="78" customFormat="1" ht="18" customHeight="1">
      <c r="A46" s="121">
        <v>40</v>
      </c>
      <c r="B46" s="318" t="str">
        <f t="shared" si="2"/>
        <v/>
      </c>
      <c r="C46" s="319"/>
      <c r="D46" s="241"/>
      <c r="E46" s="125"/>
      <c r="F46" s="122" t="s">
        <v>396</v>
      </c>
      <c r="G46" s="242"/>
      <c r="H46" s="203">
        <f t="shared" si="0"/>
        <v>0</v>
      </c>
      <c r="I46" s="122" t="s">
        <v>396</v>
      </c>
      <c r="J46" s="204">
        <f t="shared" si="1"/>
        <v>0</v>
      </c>
      <c r="K46" s="126"/>
      <c r="L46" s="122" t="s">
        <v>396</v>
      </c>
      <c r="M46" s="243"/>
      <c r="N46" s="127"/>
      <c r="O46" s="122" t="s">
        <v>396</v>
      </c>
      <c r="P46" s="243"/>
      <c r="Q46" s="127"/>
      <c r="R46" s="122" t="s">
        <v>396</v>
      </c>
      <c r="S46" s="243"/>
      <c r="T46" s="128"/>
      <c r="U46" s="123" t="s">
        <v>397</v>
      </c>
      <c r="V46" s="128"/>
      <c r="W46" s="123" t="s">
        <v>397</v>
      </c>
      <c r="X46" s="128"/>
      <c r="Y46" s="124" t="s">
        <v>404</v>
      </c>
      <c r="Z46" s="129"/>
      <c r="AB46" s="78" t="b">
        <v>0</v>
      </c>
      <c r="AC46" s="78" t="b">
        <v>0</v>
      </c>
      <c r="AD46" s="78" t="b">
        <v>0</v>
      </c>
    </row>
    <row r="47" spans="1:30" s="78" customFormat="1" ht="18" customHeight="1">
      <c r="A47" s="121">
        <v>41</v>
      </c>
      <c r="B47" s="318" t="str">
        <f t="shared" si="2"/>
        <v/>
      </c>
      <c r="C47" s="319"/>
      <c r="D47" s="241"/>
      <c r="E47" s="125"/>
      <c r="F47" s="122" t="s">
        <v>396</v>
      </c>
      <c r="G47" s="242"/>
      <c r="H47" s="203">
        <f t="shared" si="0"/>
        <v>0</v>
      </c>
      <c r="I47" s="122" t="s">
        <v>396</v>
      </c>
      <c r="J47" s="204">
        <f t="shared" si="1"/>
        <v>0</v>
      </c>
      <c r="K47" s="126"/>
      <c r="L47" s="122" t="s">
        <v>396</v>
      </c>
      <c r="M47" s="243"/>
      <c r="N47" s="127"/>
      <c r="O47" s="122" t="s">
        <v>396</v>
      </c>
      <c r="P47" s="243"/>
      <c r="Q47" s="127"/>
      <c r="R47" s="122" t="s">
        <v>396</v>
      </c>
      <c r="S47" s="243"/>
      <c r="T47" s="128"/>
      <c r="U47" s="123" t="s">
        <v>397</v>
      </c>
      <c r="V47" s="128"/>
      <c r="W47" s="123" t="s">
        <v>397</v>
      </c>
      <c r="X47" s="128"/>
      <c r="Y47" s="124" t="s">
        <v>404</v>
      </c>
      <c r="Z47" s="129"/>
      <c r="AB47" s="78" t="b">
        <v>0</v>
      </c>
      <c r="AC47" s="78" t="b">
        <v>0</v>
      </c>
      <c r="AD47" s="78" t="b">
        <v>0</v>
      </c>
    </row>
    <row r="48" spans="1:30" s="78" customFormat="1" ht="18" customHeight="1">
      <c r="A48" s="121">
        <v>42</v>
      </c>
      <c r="B48" s="318" t="str">
        <f t="shared" si="2"/>
        <v/>
      </c>
      <c r="C48" s="319"/>
      <c r="D48" s="241"/>
      <c r="E48" s="125"/>
      <c r="F48" s="122" t="s">
        <v>396</v>
      </c>
      <c r="G48" s="242"/>
      <c r="H48" s="203">
        <f t="shared" si="0"/>
        <v>0</v>
      </c>
      <c r="I48" s="122" t="s">
        <v>396</v>
      </c>
      <c r="J48" s="204">
        <f t="shared" si="1"/>
        <v>0</v>
      </c>
      <c r="K48" s="126"/>
      <c r="L48" s="122" t="s">
        <v>396</v>
      </c>
      <c r="M48" s="243"/>
      <c r="N48" s="127"/>
      <c r="O48" s="122" t="s">
        <v>396</v>
      </c>
      <c r="P48" s="243"/>
      <c r="Q48" s="127"/>
      <c r="R48" s="122" t="s">
        <v>396</v>
      </c>
      <c r="S48" s="243"/>
      <c r="T48" s="128"/>
      <c r="U48" s="123" t="s">
        <v>397</v>
      </c>
      <c r="V48" s="128"/>
      <c r="W48" s="123" t="s">
        <v>397</v>
      </c>
      <c r="X48" s="128"/>
      <c r="Y48" s="124" t="s">
        <v>404</v>
      </c>
      <c r="Z48" s="129"/>
      <c r="AB48" s="78" t="b">
        <v>0</v>
      </c>
      <c r="AC48" s="78" t="b">
        <v>0</v>
      </c>
      <c r="AD48" s="78" t="b">
        <v>0</v>
      </c>
    </row>
    <row r="49" spans="1:30" s="78" customFormat="1" ht="18" customHeight="1">
      <c r="A49" s="121">
        <v>43</v>
      </c>
      <c r="B49" s="318" t="str">
        <f t="shared" si="2"/>
        <v/>
      </c>
      <c r="C49" s="319"/>
      <c r="D49" s="241"/>
      <c r="E49" s="125"/>
      <c r="F49" s="122" t="s">
        <v>396</v>
      </c>
      <c r="G49" s="242"/>
      <c r="H49" s="203">
        <f t="shared" si="0"/>
        <v>0</v>
      </c>
      <c r="I49" s="122" t="s">
        <v>396</v>
      </c>
      <c r="J49" s="204">
        <f t="shared" si="1"/>
        <v>0</v>
      </c>
      <c r="K49" s="126"/>
      <c r="L49" s="122" t="s">
        <v>396</v>
      </c>
      <c r="M49" s="243"/>
      <c r="N49" s="127"/>
      <c r="O49" s="122" t="s">
        <v>396</v>
      </c>
      <c r="P49" s="243"/>
      <c r="Q49" s="127"/>
      <c r="R49" s="122" t="s">
        <v>396</v>
      </c>
      <c r="S49" s="243"/>
      <c r="T49" s="128"/>
      <c r="U49" s="123" t="s">
        <v>397</v>
      </c>
      <c r="V49" s="128"/>
      <c r="W49" s="123" t="s">
        <v>397</v>
      </c>
      <c r="X49" s="128"/>
      <c r="Y49" s="124" t="s">
        <v>404</v>
      </c>
      <c r="Z49" s="129"/>
      <c r="AB49" s="78" t="b">
        <v>0</v>
      </c>
      <c r="AC49" s="78" t="b">
        <v>0</v>
      </c>
      <c r="AD49" s="78" t="b">
        <v>0</v>
      </c>
    </row>
    <row r="50" spans="1:30" s="78" customFormat="1" ht="18" customHeight="1">
      <c r="A50" s="121">
        <v>44</v>
      </c>
      <c r="B50" s="318" t="str">
        <f t="shared" si="2"/>
        <v/>
      </c>
      <c r="C50" s="319"/>
      <c r="D50" s="241"/>
      <c r="E50" s="125"/>
      <c r="F50" s="122" t="s">
        <v>396</v>
      </c>
      <c r="G50" s="242"/>
      <c r="H50" s="203">
        <f t="shared" si="0"/>
        <v>0</v>
      </c>
      <c r="I50" s="122" t="s">
        <v>396</v>
      </c>
      <c r="J50" s="204">
        <f t="shared" si="1"/>
        <v>0</v>
      </c>
      <c r="K50" s="126"/>
      <c r="L50" s="122" t="s">
        <v>396</v>
      </c>
      <c r="M50" s="243"/>
      <c r="N50" s="127"/>
      <c r="O50" s="122" t="s">
        <v>396</v>
      </c>
      <c r="P50" s="243"/>
      <c r="Q50" s="127"/>
      <c r="R50" s="122" t="s">
        <v>396</v>
      </c>
      <c r="S50" s="243"/>
      <c r="T50" s="128"/>
      <c r="U50" s="123" t="s">
        <v>397</v>
      </c>
      <c r="V50" s="128"/>
      <c r="W50" s="123" t="s">
        <v>397</v>
      </c>
      <c r="X50" s="128"/>
      <c r="Y50" s="124" t="s">
        <v>404</v>
      </c>
      <c r="Z50" s="129"/>
      <c r="AB50" s="78" t="b">
        <v>0</v>
      </c>
      <c r="AC50" s="78" t="b">
        <v>0</v>
      </c>
      <c r="AD50" s="78" t="b">
        <v>0</v>
      </c>
    </row>
    <row r="51" spans="1:30" s="78" customFormat="1" ht="18" customHeight="1">
      <c r="A51" s="121">
        <v>45</v>
      </c>
      <c r="B51" s="318" t="str">
        <f t="shared" si="2"/>
        <v/>
      </c>
      <c r="C51" s="319"/>
      <c r="D51" s="241"/>
      <c r="E51" s="125"/>
      <c r="F51" s="122" t="s">
        <v>396</v>
      </c>
      <c r="G51" s="242"/>
      <c r="H51" s="203">
        <f t="shared" si="0"/>
        <v>0</v>
      </c>
      <c r="I51" s="122" t="s">
        <v>396</v>
      </c>
      <c r="J51" s="204">
        <f t="shared" si="1"/>
        <v>0</v>
      </c>
      <c r="K51" s="126"/>
      <c r="L51" s="122" t="s">
        <v>396</v>
      </c>
      <c r="M51" s="243"/>
      <c r="N51" s="127"/>
      <c r="O51" s="122" t="s">
        <v>396</v>
      </c>
      <c r="P51" s="243"/>
      <c r="Q51" s="127"/>
      <c r="R51" s="122" t="s">
        <v>396</v>
      </c>
      <c r="S51" s="243"/>
      <c r="T51" s="128"/>
      <c r="U51" s="123" t="s">
        <v>397</v>
      </c>
      <c r="V51" s="128"/>
      <c r="W51" s="123" t="s">
        <v>397</v>
      </c>
      <c r="X51" s="128"/>
      <c r="Y51" s="124" t="s">
        <v>404</v>
      </c>
      <c r="Z51" s="129"/>
      <c r="AB51" s="78" t="b">
        <v>0</v>
      </c>
      <c r="AC51" s="78" t="b">
        <v>0</v>
      </c>
      <c r="AD51" s="78" t="b">
        <v>0</v>
      </c>
    </row>
    <row r="52" spans="1:30" s="78" customFormat="1" ht="18" customHeight="1">
      <c r="A52" s="121">
        <v>46</v>
      </c>
      <c r="B52" s="318" t="str">
        <f t="shared" si="2"/>
        <v/>
      </c>
      <c r="C52" s="319"/>
      <c r="D52" s="241"/>
      <c r="E52" s="125"/>
      <c r="F52" s="122" t="s">
        <v>396</v>
      </c>
      <c r="G52" s="242"/>
      <c r="H52" s="203">
        <f t="shared" si="0"/>
        <v>0</v>
      </c>
      <c r="I52" s="122" t="s">
        <v>396</v>
      </c>
      <c r="J52" s="204">
        <f t="shared" si="1"/>
        <v>0</v>
      </c>
      <c r="K52" s="126"/>
      <c r="L52" s="122" t="s">
        <v>396</v>
      </c>
      <c r="M52" s="243"/>
      <c r="N52" s="127"/>
      <c r="O52" s="122" t="s">
        <v>396</v>
      </c>
      <c r="P52" s="243"/>
      <c r="Q52" s="127"/>
      <c r="R52" s="122" t="s">
        <v>396</v>
      </c>
      <c r="S52" s="243"/>
      <c r="T52" s="128"/>
      <c r="U52" s="123" t="s">
        <v>397</v>
      </c>
      <c r="V52" s="128"/>
      <c r="W52" s="123" t="s">
        <v>397</v>
      </c>
      <c r="X52" s="128"/>
      <c r="Y52" s="124" t="s">
        <v>404</v>
      </c>
      <c r="Z52" s="129"/>
      <c r="AB52" s="78" t="b">
        <v>0</v>
      </c>
      <c r="AC52" s="78" t="b">
        <v>0</v>
      </c>
      <c r="AD52" s="78" t="b">
        <v>0</v>
      </c>
    </row>
    <row r="53" spans="1:30" s="78" customFormat="1" ht="18" customHeight="1">
      <c r="A53" s="121">
        <v>47</v>
      </c>
      <c r="B53" s="318" t="str">
        <f t="shared" si="2"/>
        <v/>
      </c>
      <c r="C53" s="319"/>
      <c r="D53" s="241"/>
      <c r="E53" s="125"/>
      <c r="F53" s="122" t="s">
        <v>396</v>
      </c>
      <c r="G53" s="242"/>
      <c r="H53" s="203">
        <f t="shared" si="0"/>
        <v>0</v>
      </c>
      <c r="I53" s="122" t="s">
        <v>396</v>
      </c>
      <c r="J53" s="204">
        <f t="shared" si="1"/>
        <v>0</v>
      </c>
      <c r="K53" s="126"/>
      <c r="L53" s="122" t="s">
        <v>396</v>
      </c>
      <c r="M53" s="243"/>
      <c r="N53" s="127"/>
      <c r="O53" s="122" t="s">
        <v>396</v>
      </c>
      <c r="P53" s="243"/>
      <c r="Q53" s="127"/>
      <c r="R53" s="122" t="s">
        <v>396</v>
      </c>
      <c r="S53" s="243"/>
      <c r="T53" s="128"/>
      <c r="U53" s="123" t="s">
        <v>397</v>
      </c>
      <c r="V53" s="128"/>
      <c r="W53" s="123" t="s">
        <v>397</v>
      </c>
      <c r="X53" s="128"/>
      <c r="Y53" s="124" t="s">
        <v>404</v>
      </c>
      <c r="Z53" s="129"/>
      <c r="AB53" s="78" t="b">
        <v>0</v>
      </c>
      <c r="AC53" s="78" t="b">
        <v>0</v>
      </c>
      <c r="AD53" s="78" t="b">
        <v>0</v>
      </c>
    </row>
    <row r="54" spans="1:30" s="78" customFormat="1" ht="18" customHeight="1">
      <c r="A54" s="121">
        <v>48</v>
      </c>
      <c r="B54" s="318" t="str">
        <f t="shared" si="2"/>
        <v/>
      </c>
      <c r="C54" s="319"/>
      <c r="D54" s="241"/>
      <c r="E54" s="125"/>
      <c r="F54" s="122" t="s">
        <v>396</v>
      </c>
      <c r="G54" s="242"/>
      <c r="H54" s="203">
        <f t="shared" si="0"/>
        <v>0</v>
      </c>
      <c r="I54" s="122" t="s">
        <v>396</v>
      </c>
      <c r="J54" s="204">
        <f t="shared" si="1"/>
        <v>0</v>
      </c>
      <c r="K54" s="126"/>
      <c r="L54" s="122" t="s">
        <v>396</v>
      </c>
      <c r="M54" s="243"/>
      <c r="N54" s="127"/>
      <c r="O54" s="122" t="s">
        <v>396</v>
      </c>
      <c r="P54" s="243"/>
      <c r="Q54" s="127"/>
      <c r="R54" s="122" t="s">
        <v>396</v>
      </c>
      <c r="S54" s="243"/>
      <c r="T54" s="128"/>
      <c r="U54" s="123" t="s">
        <v>397</v>
      </c>
      <c r="V54" s="128"/>
      <c r="W54" s="123" t="s">
        <v>397</v>
      </c>
      <c r="X54" s="128"/>
      <c r="Y54" s="124" t="s">
        <v>404</v>
      </c>
      <c r="Z54" s="129"/>
      <c r="AB54" s="78" t="b">
        <v>0</v>
      </c>
      <c r="AC54" s="78" t="b">
        <v>0</v>
      </c>
      <c r="AD54" s="78" t="b">
        <v>0</v>
      </c>
    </row>
    <row r="55" spans="1:30" s="78" customFormat="1" ht="18" customHeight="1">
      <c r="A55" s="121">
        <v>49</v>
      </c>
      <c r="B55" s="318" t="str">
        <f t="shared" si="2"/>
        <v/>
      </c>
      <c r="C55" s="319"/>
      <c r="D55" s="241"/>
      <c r="E55" s="125"/>
      <c r="F55" s="122" t="s">
        <v>396</v>
      </c>
      <c r="G55" s="242"/>
      <c r="H55" s="203">
        <f t="shared" si="0"/>
        <v>0</v>
      </c>
      <c r="I55" s="122" t="s">
        <v>396</v>
      </c>
      <c r="J55" s="204">
        <f t="shared" si="1"/>
        <v>0</v>
      </c>
      <c r="K55" s="126"/>
      <c r="L55" s="122" t="s">
        <v>396</v>
      </c>
      <c r="M55" s="243"/>
      <c r="N55" s="127"/>
      <c r="O55" s="122" t="s">
        <v>396</v>
      </c>
      <c r="P55" s="243"/>
      <c r="Q55" s="127"/>
      <c r="R55" s="122" t="s">
        <v>396</v>
      </c>
      <c r="S55" s="243"/>
      <c r="T55" s="128"/>
      <c r="U55" s="123" t="s">
        <v>397</v>
      </c>
      <c r="V55" s="128"/>
      <c r="W55" s="123" t="s">
        <v>397</v>
      </c>
      <c r="X55" s="128"/>
      <c r="Y55" s="124" t="s">
        <v>404</v>
      </c>
      <c r="Z55" s="129"/>
      <c r="AB55" s="78" t="b">
        <v>0</v>
      </c>
      <c r="AC55" s="78" t="b">
        <v>0</v>
      </c>
      <c r="AD55" s="78" t="b">
        <v>0</v>
      </c>
    </row>
    <row r="56" spans="1:30" s="78" customFormat="1" ht="18" customHeight="1">
      <c r="A56" s="121">
        <v>50</v>
      </c>
      <c r="B56" s="318" t="str">
        <f t="shared" si="2"/>
        <v/>
      </c>
      <c r="C56" s="319"/>
      <c r="D56" s="241"/>
      <c r="E56" s="125"/>
      <c r="F56" s="122" t="s">
        <v>396</v>
      </c>
      <c r="G56" s="242"/>
      <c r="H56" s="203">
        <f t="shared" si="0"/>
        <v>0</v>
      </c>
      <c r="I56" s="122" t="s">
        <v>396</v>
      </c>
      <c r="J56" s="204">
        <f t="shared" si="1"/>
        <v>0</v>
      </c>
      <c r="K56" s="126"/>
      <c r="L56" s="122" t="s">
        <v>396</v>
      </c>
      <c r="M56" s="243"/>
      <c r="N56" s="127"/>
      <c r="O56" s="122" t="s">
        <v>396</v>
      </c>
      <c r="P56" s="243"/>
      <c r="Q56" s="127"/>
      <c r="R56" s="122" t="s">
        <v>396</v>
      </c>
      <c r="S56" s="243"/>
      <c r="T56" s="128"/>
      <c r="U56" s="123" t="s">
        <v>397</v>
      </c>
      <c r="V56" s="128"/>
      <c r="W56" s="123" t="s">
        <v>397</v>
      </c>
      <c r="X56" s="128"/>
      <c r="Y56" s="124" t="s">
        <v>404</v>
      </c>
      <c r="Z56" s="129"/>
      <c r="AB56" s="78" t="b">
        <v>0</v>
      </c>
      <c r="AC56" s="78" t="b">
        <v>0</v>
      </c>
      <c r="AD56" s="78" t="b">
        <v>0</v>
      </c>
    </row>
    <row r="57" spans="1:30" s="78" customFormat="1" ht="18" customHeight="1">
      <c r="A57" s="121">
        <v>51</v>
      </c>
      <c r="B57" s="318" t="str">
        <f t="shared" si="2"/>
        <v/>
      </c>
      <c r="C57" s="319"/>
      <c r="D57" s="241"/>
      <c r="E57" s="125"/>
      <c r="F57" s="122" t="s">
        <v>396</v>
      </c>
      <c r="G57" s="242"/>
      <c r="H57" s="203">
        <f t="shared" si="0"/>
        <v>0</v>
      </c>
      <c r="I57" s="122" t="s">
        <v>396</v>
      </c>
      <c r="J57" s="204">
        <f t="shared" si="1"/>
        <v>0</v>
      </c>
      <c r="K57" s="126"/>
      <c r="L57" s="122" t="s">
        <v>396</v>
      </c>
      <c r="M57" s="243"/>
      <c r="N57" s="127"/>
      <c r="O57" s="122" t="s">
        <v>396</v>
      </c>
      <c r="P57" s="243"/>
      <c r="Q57" s="127"/>
      <c r="R57" s="122" t="s">
        <v>396</v>
      </c>
      <c r="S57" s="243"/>
      <c r="T57" s="128"/>
      <c r="U57" s="123" t="s">
        <v>397</v>
      </c>
      <c r="V57" s="128"/>
      <c r="W57" s="123" t="s">
        <v>397</v>
      </c>
      <c r="X57" s="128"/>
      <c r="Y57" s="124" t="s">
        <v>404</v>
      </c>
      <c r="Z57" s="129"/>
      <c r="AB57" s="78" t="b">
        <v>0</v>
      </c>
      <c r="AC57" s="78" t="b">
        <v>0</v>
      </c>
      <c r="AD57" s="78" t="b">
        <v>0</v>
      </c>
    </row>
    <row r="58" spans="1:30" s="78" customFormat="1" ht="18" customHeight="1">
      <c r="A58" s="121">
        <v>52</v>
      </c>
      <c r="B58" s="318" t="str">
        <f t="shared" si="2"/>
        <v/>
      </c>
      <c r="C58" s="319"/>
      <c r="D58" s="241"/>
      <c r="E58" s="125"/>
      <c r="F58" s="122" t="s">
        <v>396</v>
      </c>
      <c r="G58" s="242"/>
      <c r="H58" s="203">
        <f t="shared" si="0"/>
        <v>0</v>
      </c>
      <c r="I58" s="122" t="s">
        <v>396</v>
      </c>
      <c r="J58" s="204">
        <f t="shared" si="1"/>
        <v>0</v>
      </c>
      <c r="K58" s="126"/>
      <c r="L58" s="122" t="s">
        <v>396</v>
      </c>
      <c r="M58" s="243"/>
      <c r="N58" s="127"/>
      <c r="O58" s="122" t="s">
        <v>396</v>
      </c>
      <c r="P58" s="243"/>
      <c r="Q58" s="127"/>
      <c r="R58" s="122" t="s">
        <v>396</v>
      </c>
      <c r="S58" s="243"/>
      <c r="T58" s="128"/>
      <c r="U58" s="123" t="s">
        <v>397</v>
      </c>
      <c r="V58" s="128"/>
      <c r="W58" s="123" t="s">
        <v>397</v>
      </c>
      <c r="X58" s="128"/>
      <c r="Y58" s="124" t="s">
        <v>404</v>
      </c>
      <c r="Z58" s="129"/>
      <c r="AB58" s="78" t="b">
        <v>0</v>
      </c>
      <c r="AC58" s="78" t="b">
        <v>0</v>
      </c>
      <c r="AD58" s="78" t="b">
        <v>0</v>
      </c>
    </row>
    <row r="59" spans="1:30" s="78" customFormat="1" ht="18" customHeight="1">
      <c r="A59" s="121">
        <v>53</v>
      </c>
      <c r="B59" s="318" t="str">
        <f t="shared" si="2"/>
        <v/>
      </c>
      <c r="C59" s="319"/>
      <c r="D59" s="241"/>
      <c r="E59" s="125"/>
      <c r="F59" s="122" t="s">
        <v>396</v>
      </c>
      <c r="G59" s="242"/>
      <c r="H59" s="203">
        <f t="shared" si="0"/>
        <v>0</v>
      </c>
      <c r="I59" s="122" t="s">
        <v>396</v>
      </c>
      <c r="J59" s="204">
        <f t="shared" si="1"/>
        <v>0</v>
      </c>
      <c r="K59" s="126"/>
      <c r="L59" s="122" t="s">
        <v>396</v>
      </c>
      <c r="M59" s="243"/>
      <c r="N59" s="127"/>
      <c r="O59" s="122" t="s">
        <v>396</v>
      </c>
      <c r="P59" s="243"/>
      <c r="Q59" s="127"/>
      <c r="R59" s="122" t="s">
        <v>396</v>
      </c>
      <c r="S59" s="243"/>
      <c r="T59" s="128"/>
      <c r="U59" s="123" t="s">
        <v>397</v>
      </c>
      <c r="V59" s="128"/>
      <c r="W59" s="123" t="s">
        <v>397</v>
      </c>
      <c r="X59" s="128"/>
      <c r="Y59" s="124" t="s">
        <v>404</v>
      </c>
      <c r="Z59" s="129"/>
      <c r="AB59" s="78" t="b">
        <v>0</v>
      </c>
      <c r="AC59" s="78" t="b">
        <v>0</v>
      </c>
      <c r="AD59" s="78" t="b">
        <v>0</v>
      </c>
    </row>
    <row r="60" spans="1:30" s="78" customFormat="1" ht="18" customHeight="1">
      <c r="A60" s="121">
        <v>54</v>
      </c>
      <c r="B60" s="318" t="str">
        <f t="shared" si="2"/>
        <v/>
      </c>
      <c r="C60" s="319"/>
      <c r="D60" s="241"/>
      <c r="E60" s="125"/>
      <c r="F60" s="122" t="s">
        <v>396</v>
      </c>
      <c r="G60" s="242"/>
      <c r="H60" s="203">
        <f t="shared" si="0"/>
        <v>0</v>
      </c>
      <c r="I60" s="122" t="s">
        <v>396</v>
      </c>
      <c r="J60" s="204">
        <f t="shared" si="1"/>
        <v>0</v>
      </c>
      <c r="K60" s="126"/>
      <c r="L60" s="122" t="s">
        <v>396</v>
      </c>
      <c r="M60" s="243"/>
      <c r="N60" s="127"/>
      <c r="O60" s="122" t="s">
        <v>396</v>
      </c>
      <c r="P60" s="243"/>
      <c r="Q60" s="127"/>
      <c r="R60" s="122" t="s">
        <v>396</v>
      </c>
      <c r="S60" s="243"/>
      <c r="T60" s="128"/>
      <c r="U60" s="123" t="s">
        <v>397</v>
      </c>
      <c r="V60" s="128"/>
      <c r="W60" s="123" t="s">
        <v>397</v>
      </c>
      <c r="X60" s="128"/>
      <c r="Y60" s="124" t="s">
        <v>404</v>
      </c>
      <c r="Z60" s="129"/>
      <c r="AB60" s="78" t="b">
        <v>0</v>
      </c>
      <c r="AC60" s="78" t="b">
        <v>0</v>
      </c>
      <c r="AD60" s="78" t="b">
        <v>0</v>
      </c>
    </row>
    <row r="61" spans="1:30" s="78" customFormat="1" ht="18" customHeight="1">
      <c r="A61" s="121">
        <v>55</v>
      </c>
      <c r="B61" s="318" t="str">
        <f t="shared" si="2"/>
        <v/>
      </c>
      <c r="C61" s="319"/>
      <c r="D61" s="241"/>
      <c r="E61" s="125"/>
      <c r="F61" s="122" t="s">
        <v>396</v>
      </c>
      <c r="G61" s="242"/>
      <c r="H61" s="203">
        <f t="shared" si="0"/>
        <v>0</v>
      </c>
      <c r="I61" s="122" t="s">
        <v>396</v>
      </c>
      <c r="J61" s="204">
        <f t="shared" si="1"/>
        <v>0</v>
      </c>
      <c r="K61" s="126"/>
      <c r="L61" s="122" t="s">
        <v>396</v>
      </c>
      <c r="M61" s="243"/>
      <c r="N61" s="127"/>
      <c r="O61" s="122" t="s">
        <v>396</v>
      </c>
      <c r="P61" s="243"/>
      <c r="Q61" s="127"/>
      <c r="R61" s="122" t="s">
        <v>396</v>
      </c>
      <c r="S61" s="243"/>
      <c r="T61" s="128"/>
      <c r="U61" s="123" t="s">
        <v>397</v>
      </c>
      <c r="V61" s="128"/>
      <c r="W61" s="123" t="s">
        <v>397</v>
      </c>
      <c r="X61" s="128"/>
      <c r="Y61" s="124" t="s">
        <v>404</v>
      </c>
      <c r="Z61" s="129"/>
      <c r="AB61" s="78" t="b">
        <v>0</v>
      </c>
      <c r="AC61" s="78" t="b">
        <v>0</v>
      </c>
      <c r="AD61" s="78" t="b">
        <v>0</v>
      </c>
    </row>
    <row r="62" spans="1:30" s="78" customFormat="1" ht="18" customHeight="1">
      <c r="A62" s="121">
        <v>56</v>
      </c>
      <c r="B62" s="318" t="str">
        <f t="shared" si="2"/>
        <v/>
      </c>
      <c r="C62" s="319"/>
      <c r="D62" s="241"/>
      <c r="E62" s="125"/>
      <c r="F62" s="122" t="s">
        <v>396</v>
      </c>
      <c r="G62" s="242"/>
      <c r="H62" s="203">
        <f t="shared" si="0"/>
        <v>0</v>
      </c>
      <c r="I62" s="122" t="s">
        <v>396</v>
      </c>
      <c r="J62" s="204">
        <f t="shared" si="1"/>
        <v>0</v>
      </c>
      <c r="K62" s="126"/>
      <c r="L62" s="122" t="s">
        <v>396</v>
      </c>
      <c r="M62" s="243"/>
      <c r="N62" s="127"/>
      <c r="O62" s="122" t="s">
        <v>396</v>
      </c>
      <c r="P62" s="243"/>
      <c r="Q62" s="127"/>
      <c r="R62" s="122" t="s">
        <v>396</v>
      </c>
      <c r="S62" s="243"/>
      <c r="T62" s="128"/>
      <c r="U62" s="123" t="s">
        <v>397</v>
      </c>
      <c r="V62" s="128"/>
      <c r="W62" s="123" t="s">
        <v>397</v>
      </c>
      <c r="X62" s="128"/>
      <c r="Y62" s="124" t="s">
        <v>404</v>
      </c>
      <c r="Z62" s="129"/>
      <c r="AB62" s="78" t="b">
        <v>0</v>
      </c>
      <c r="AC62" s="78" t="b">
        <v>0</v>
      </c>
      <c r="AD62" s="78" t="b">
        <v>0</v>
      </c>
    </row>
    <row r="63" spans="1:30" s="78" customFormat="1" ht="18" customHeight="1">
      <c r="A63" s="121">
        <v>57</v>
      </c>
      <c r="B63" s="318" t="str">
        <f t="shared" si="2"/>
        <v/>
      </c>
      <c r="C63" s="319"/>
      <c r="D63" s="241"/>
      <c r="E63" s="125"/>
      <c r="F63" s="122" t="s">
        <v>396</v>
      </c>
      <c r="G63" s="242"/>
      <c r="H63" s="203">
        <f t="shared" si="0"/>
        <v>0</v>
      </c>
      <c r="I63" s="122" t="s">
        <v>396</v>
      </c>
      <c r="J63" s="204">
        <f t="shared" si="1"/>
        <v>0</v>
      </c>
      <c r="K63" s="126"/>
      <c r="L63" s="122" t="s">
        <v>396</v>
      </c>
      <c r="M63" s="243"/>
      <c r="N63" s="127"/>
      <c r="O63" s="122" t="s">
        <v>396</v>
      </c>
      <c r="P63" s="243"/>
      <c r="Q63" s="127"/>
      <c r="R63" s="122" t="s">
        <v>396</v>
      </c>
      <c r="S63" s="243"/>
      <c r="T63" s="128"/>
      <c r="U63" s="123" t="s">
        <v>397</v>
      </c>
      <c r="V63" s="128"/>
      <c r="W63" s="123" t="s">
        <v>397</v>
      </c>
      <c r="X63" s="128"/>
      <c r="Y63" s="124" t="s">
        <v>404</v>
      </c>
      <c r="Z63" s="129"/>
      <c r="AB63" s="78" t="b">
        <v>0</v>
      </c>
      <c r="AC63" s="78" t="b">
        <v>0</v>
      </c>
      <c r="AD63" s="78" t="b">
        <v>0</v>
      </c>
    </row>
    <row r="64" spans="1:30" s="78" customFormat="1" ht="18" customHeight="1">
      <c r="A64" s="121">
        <v>58</v>
      </c>
      <c r="B64" s="318" t="str">
        <f t="shared" si="2"/>
        <v/>
      </c>
      <c r="C64" s="319"/>
      <c r="D64" s="241"/>
      <c r="E64" s="125"/>
      <c r="F64" s="122" t="s">
        <v>396</v>
      </c>
      <c r="G64" s="242"/>
      <c r="H64" s="203">
        <f t="shared" si="0"/>
        <v>0</v>
      </c>
      <c r="I64" s="122" t="s">
        <v>396</v>
      </c>
      <c r="J64" s="204">
        <f t="shared" si="1"/>
        <v>0</v>
      </c>
      <c r="K64" s="126"/>
      <c r="L64" s="122" t="s">
        <v>396</v>
      </c>
      <c r="M64" s="243"/>
      <c r="N64" s="127"/>
      <c r="O64" s="122" t="s">
        <v>396</v>
      </c>
      <c r="P64" s="243"/>
      <c r="Q64" s="127"/>
      <c r="R64" s="122" t="s">
        <v>396</v>
      </c>
      <c r="S64" s="243"/>
      <c r="T64" s="128"/>
      <c r="U64" s="123" t="s">
        <v>397</v>
      </c>
      <c r="V64" s="128"/>
      <c r="W64" s="123" t="s">
        <v>397</v>
      </c>
      <c r="X64" s="128"/>
      <c r="Y64" s="124" t="s">
        <v>404</v>
      </c>
      <c r="Z64" s="129"/>
      <c r="AB64" s="78" t="b">
        <v>0</v>
      </c>
      <c r="AC64" s="78" t="b">
        <v>0</v>
      </c>
      <c r="AD64" s="78" t="b">
        <v>0</v>
      </c>
    </row>
    <row r="65" spans="1:30" s="78" customFormat="1" ht="18" customHeight="1">
      <c r="A65" s="121">
        <v>59</v>
      </c>
      <c r="B65" s="318" t="str">
        <f t="shared" si="2"/>
        <v/>
      </c>
      <c r="C65" s="319"/>
      <c r="D65" s="241"/>
      <c r="E65" s="125"/>
      <c r="F65" s="122" t="s">
        <v>396</v>
      </c>
      <c r="G65" s="242"/>
      <c r="H65" s="203">
        <f t="shared" si="0"/>
        <v>0</v>
      </c>
      <c r="I65" s="122" t="s">
        <v>396</v>
      </c>
      <c r="J65" s="204">
        <f t="shared" si="1"/>
        <v>0</v>
      </c>
      <c r="K65" s="126"/>
      <c r="L65" s="122" t="s">
        <v>396</v>
      </c>
      <c r="M65" s="243"/>
      <c r="N65" s="127"/>
      <c r="O65" s="122" t="s">
        <v>396</v>
      </c>
      <c r="P65" s="243"/>
      <c r="Q65" s="127"/>
      <c r="R65" s="122" t="s">
        <v>396</v>
      </c>
      <c r="S65" s="243"/>
      <c r="T65" s="128"/>
      <c r="U65" s="123" t="s">
        <v>397</v>
      </c>
      <c r="V65" s="128"/>
      <c r="W65" s="123" t="s">
        <v>397</v>
      </c>
      <c r="X65" s="128"/>
      <c r="Y65" s="124" t="s">
        <v>404</v>
      </c>
      <c r="Z65" s="129"/>
      <c r="AB65" s="78" t="b">
        <v>0</v>
      </c>
      <c r="AC65" s="78" t="b">
        <v>0</v>
      </c>
      <c r="AD65" s="78" t="b">
        <v>0</v>
      </c>
    </row>
    <row r="66" spans="1:30" s="78" customFormat="1" ht="18" customHeight="1">
      <c r="A66" s="121">
        <v>60</v>
      </c>
      <c r="B66" s="318" t="str">
        <f t="shared" si="2"/>
        <v/>
      </c>
      <c r="C66" s="319"/>
      <c r="D66" s="241"/>
      <c r="E66" s="125"/>
      <c r="F66" s="122" t="s">
        <v>396</v>
      </c>
      <c r="G66" s="242"/>
      <c r="H66" s="203">
        <f t="shared" si="0"/>
        <v>0</v>
      </c>
      <c r="I66" s="122" t="s">
        <v>396</v>
      </c>
      <c r="J66" s="204">
        <f t="shared" si="1"/>
        <v>0</v>
      </c>
      <c r="K66" s="126"/>
      <c r="L66" s="122" t="s">
        <v>396</v>
      </c>
      <c r="M66" s="243"/>
      <c r="N66" s="127"/>
      <c r="O66" s="122" t="s">
        <v>396</v>
      </c>
      <c r="P66" s="243"/>
      <c r="Q66" s="127"/>
      <c r="R66" s="122" t="s">
        <v>396</v>
      </c>
      <c r="S66" s="243"/>
      <c r="T66" s="128"/>
      <c r="U66" s="123" t="s">
        <v>397</v>
      </c>
      <c r="V66" s="128"/>
      <c r="W66" s="123" t="s">
        <v>397</v>
      </c>
      <c r="X66" s="128"/>
      <c r="Y66" s="124" t="s">
        <v>404</v>
      </c>
      <c r="Z66" s="129"/>
      <c r="AB66" s="78" t="b">
        <v>0</v>
      </c>
      <c r="AC66" s="78" t="b">
        <v>0</v>
      </c>
      <c r="AD66" s="78" t="b">
        <v>0</v>
      </c>
    </row>
    <row r="67" spans="1:30" s="78" customFormat="1" ht="18" customHeight="1">
      <c r="A67" s="121">
        <v>61</v>
      </c>
      <c r="B67" s="318" t="str">
        <f t="shared" si="2"/>
        <v/>
      </c>
      <c r="C67" s="319"/>
      <c r="D67" s="241"/>
      <c r="E67" s="125"/>
      <c r="F67" s="122" t="s">
        <v>396</v>
      </c>
      <c r="G67" s="242"/>
      <c r="H67" s="203">
        <f t="shared" si="0"/>
        <v>0</v>
      </c>
      <c r="I67" s="122" t="s">
        <v>396</v>
      </c>
      <c r="J67" s="204">
        <f t="shared" si="1"/>
        <v>0</v>
      </c>
      <c r="K67" s="126"/>
      <c r="L67" s="122" t="s">
        <v>396</v>
      </c>
      <c r="M67" s="243"/>
      <c r="N67" s="127"/>
      <c r="O67" s="122" t="s">
        <v>396</v>
      </c>
      <c r="P67" s="243"/>
      <c r="Q67" s="127"/>
      <c r="R67" s="122" t="s">
        <v>396</v>
      </c>
      <c r="S67" s="243"/>
      <c r="T67" s="128"/>
      <c r="U67" s="123" t="s">
        <v>397</v>
      </c>
      <c r="V67" s="128"/>
      <c r="W67" s="123" t="s">
        <v>397</v>
      </c>
      <c r="X67" s="128"/>
      <c r="Y67" s="124" t="s">
        <v>404</v>
      </c>
      <c r="Z67" s="129"/>
      <c r="AB67" s="78" t="b">
        <v>0</v>
      </c>
      <c r="AC67" s="78" t="b">
        <v>0</v>
      </c>
      <c r="AD67" s="78" t="b">
        <v>0</v>
      </c>
    </row>
    <row r="68" spans="1:30" s="78" customFormat="1" ht="18" customHeight="1">
      <c r="A68" s="121">
        <v>62</v>
      </c>
      <c r="B68" s="318" t="str">
        <f t="shared" si="2"/>
        <v/>
      </c>
      <c r="C68" s="319"/>
      <c r="D68" s="241"/>
      <c r="E68" s="125"/>
      <c r="F68" s="122" t="s">
        <v>396</v>
      </c>
      <c r="G68" s="242"/>
      <c r="H68" s="203">
        <f t="shared" si="0"/>
        <v>0</v>
      </c>
      <c r="I68" s="122" t="s">
        <v>396</v>
      </c>
      <c r="J68" s="204">
        <f t="shared" si="1"/>
        <v>0</v>
      </c>
      <c r="K68" s="126"/>
      <c r="L68" s="122" t="s">
        <v>396</v>
      </c>
      <c r="M68" s="243"/>
      <c r="N68" s="127"/>
      <c r="O68" s="122" t="s">
        <v>396</v>
      </c>
      <c r="P68" s="243"/>
      <c r="Q68" s="127"/>
      <c r="R68" s="122" t="s">
        <v>396</v>
      </c>
      <c r="S68" s="243"/>
      <c r="T68" s="128"/>
      <c r="U68" s="123" t="s">
        <v>397</v>
      </c>
      <c r="V68" s="128"/>
      <c r="W68" s="123" t="s">
        <v>397</v>
      </c>
      <c r="X68" s="128"/>
      <c r="Y68" s="124" t="s">
        <v>404</v>
      </c>
      <c r="Z68" s="129"/>
      <c r="AB68" s="78" t="b">
        <v>0</v>
      </c>
      <c r="AC68" s="78" t="b">
        <v>0</v>
      </c>
      <c r="AD68" s="78" t="b">
        <v>0</v>
      </c>
    </row>
    <row r="69" spans="1:30" s="78" customFormat="1" ht="18" customHeight="1">
      <c r="A69" s="121">
        <v>63</v>
      </c>
      <c r="B69" s="318" t="str">
        <f t="shared" si="2"/>
        <v/>
      </c>
      <c r="C69" s="319"/>
      <c r="D69" s="241"/>
      <c r="E69" s="125"/>
      <c r="F69" s="122" t="s">
        <v>396</v>
      </c>
      <c r="G69" s="242"/>
      <c r="H69" s="203">
        <f t="shared" si="0"/>
        <v>0</v>
      </c>
      <c r="I69" s="122" t="s">
        <v>396</v>
      </c>
      <c r="J69" s="204">
        <f t="shared" si="1"/>
        <v>0</v>
      </c>
      <c r="K69" s="126"/>
      <c r="L69" s="122" t="s">
        <v>396</v>
      </c>
      <c r="M69" s="243"/>
      <c r="N69" s="127"/>
      <c r="O69" s="122" t="s">
        <v>396</v>
      </c>
      <c r="P69" s="243"/>
      <c r="Q69" s="127"/>
      <c r="R69" s="122" t="s">
        <v>396</v>
      </c>
      <c r="S69" s="243"/>
      <c r="T69" s="128"/>
      <c r="U69" s="123" t="s">
        <v>397</v>
      </c>
      <c r="V69" s="128"/>
      <c r="W69" s="123" t="s">
        <v>397</v>
      </c>
      <c r="X69" s="128"/>
      <c r="Y69" s="124" t="s">
        <v>404</v>
      </c>
      <c r="Z69" s="129"/>
      <c r="AB69" s="78" t="b">
        <v>0</v>
      </c>
      <c r="AC69" s="78" t="b">
        <v>0</v>
      </c>
      <c r="AD69" s="78" t="b">
        <v>0</v>
      </c>
    </row>
    <row r="70" spans="1:30" s="78" customFormat="1" ht="18" customHeight="1">
      <c r="A70" s="121">
        <v>64</v>
      </c>
      <c r="B70" s="318" t="str">
        <f t="shared" si="2"/>
        <v/>
      </c>
      <c r="C70" s="319"/>
      <c r="D70" s="241"/>
      <c r="E70" s="125"/>
      <c r="F70" s="122" t="s">
        <v>396</v>
      </c>
      <c r="G70" s="242"/>
      <c r="H70" s="203">
        <f t="shared" si="0"/>
        <v>0</v>
      </c>
      <c r="I70" s="122" t="s">
        <v>396</v>
      </c>
      <c r="J70" s="204">
        <f t="shared" si="1"/>
        <v>0</v>
      </c>
      <c r="K70" s="126"/>
      <c r="L70" s="122" t="s">
        <v>396</v>
      </c>
      <c r="M70" s="243"/>
      <c r="N70" s="127"/>
      <c r="O70" s="122" t="s">
        <v>396</v>
      </c>
      <c r="P70" s="243"/>
      <c r="Q70" s="127"/>
      <c r="R70" s="122" t="s">
        <v>396</v>
      </c>
      <c r="S70" s="243"/>
      <c r="T70" s="128"/>
      <c r="U70" s="123" t="s">
        <v>397</v>
      </c>
      <c r="V70" s="128"/>
      <c r="W70" s="123" t="s">
        <v>397</v>
      </c>
      <c r="X70" s="128"/>
      <c r="Y70" s="124" t="s">
        <v>404</v>
      </c>
      <c r="Z70" s="129"/>
      <c r="AB70" s="78" t="b">
        <v>0</v>
      </c>
      <c r="AC70" s="78" t="b">
        <v>0</v>
      </c>
      <c r="AD70" s="78" t="b">
        <v>0</v>
      </c>
    </row>
    <row r="71" spans="1:30" s="78" customFormat="1" ht="18" customHeight="1">
      <c r="A71" s="121">
        <v>65</v>
      </c>
      <c r="B71" s="318" t="str">
        <f t="shared" si="2"/>
        <v/>
      </c>
      <c r="C71" s="319"/>
      <c r="D71" s="241"/>
      <c r="E71" s="125"/>
      <c r="F71" s="122" t="s">
        <v>396</v>
      </c>
      <c r="G71" s="242"/>
      <c r="H71" s="203">
        <f t="shared" si="0"/>
        <v>0</v>
      </c>
      <c r="I71" s="122" t="s">
        <v>396</v>
      </c>
      <c r="J71" s="204">
        <f t="shared" si="1"/>
        <v>0</v>
      </c>
      <c r="K71" s="126"/>
      <c r="L71" s="122" t="s">
        <v>396</v>
      </c>
      <c r="M71" s="243"/>
      <c r="N71" s="127"/>
      <c r="O71" s="122" t="s">
        <v>396</v>
      </c>
      <c r="P71" s="243"/>
      <c r="Q71" s="127"/>
      <c r="R71" s="122" t="s">
        <v>396</v>
      </c>
      <c r="S71" s="243"/>
      <c r="T71" s="128"/>
      <c r="U71" s="123" t="s">
        <v>397</v>
      </c>
      <c r="V71" s="128"/>
      <c r="W71" s="123" t="s">
        <v>397</v>
      </c>
      <c r="X71" s="128"/>
      <c r="Y71" s="124" t="s">
        <v>404</v>
      </c>
      <c r="Z71" s="129"/>
      <c r="AB71" s="78" t="b">
        <v>0</v>
      </c>
      <c r="AC71" s="78" t="b">
        <v>0</v>
      </c>
      <c r="AD71" s="78" t="b">
        <v>0</v>
      </c>
    </row>
    <row r="72" spans="1:30" s="78" customFormat="1" ht="18" customHeight="1">
      <c r="A72" s="121">
        <v>66</v>
      </c>
      <c r="B72" s="318" t="str">
        <f t="shared" si="2"/>
        <v/>
      </c>
      <c r="C72" s="319"/>
      <c r="D72" s="241"/>
      <c r="E72" s="125"/>
      <c r="F72" s="122" t="s">
        <v>396</v>
      </c>
      <c r="G72" s="242"/>
      <c r="H72" s="203">
        <f t="shared" ref="H72:H135" si="3">SUM(K72+N72+Q72)</f>
        <v>0</v>
      </c>
      <c r="I72" s="122" t="s">
        <v>396</v>
      </c>
      <c r="J72" s="204">
        <f t="shared" ref="J72:J135" si="4">SUM(M72+P72+S72)</f>
        <v>0</v>
      </c>
      <c r="K72" s="126"/>
      <c r="L72" s="122" t="s">
        <v>396</v>
      </c>
      <c r="M72" s="243"/>
      <c r="N72" s="127"/>
      <c r="O72" s="122" t="s">
        <v>396</v>
      </c>
      <c r="P72" s="243"/>
      <c r="Q72" s="127"/>
      <c r="R72" s="122" t="s">
        <v>396</v>
      </c>
      <c r="S72" s="243"/>
      <c r="T72" s="128"/>
      <c r="U72" s="123" t="s">
        <v>397</v>
      </c>
      <c r="V72" s="128"/>
      <c r="W72" s="123" t="s">
        <v>397</v>
      </c>
      <c r="X72" s="128"/>
      <c r="Y72" s="124" t="s">
        <v>404</v>
      </c>
      <c r="Z72" s="129"/>
      <c r="AB72" s="78" t="b">
        <v>0</v>
      </c>
      <c r="AC72" s="78" t="b">
        <v>0</v>
      </c>
      <c r="AD72" s="78" t="b">
        <v>0</v>
      </c>
    </row>
    <row r="73" spans="1:30" s="78" customFormat="1" ht="18" customHeight="1">
      <c r="A73" s="121">
        <v>67</v>
      </c>
      <c r="B73" s="318" t="str">
        <f t="shared" ref="B73:B136" si="5">IF(E73&lt;&gt;"",(IF(E73&gt;G73,"W",IF(E73=G73,"D","L"))),"")</f>
        <v/>
      </c>
      <c r="C73" s="319"/>
      <c r="D73" s="241"/>
      <c r="E73" s="125"/>
      <c r="F73" s="122" t="s">
        <v>396</v>
      </c>
      <c r="G73" s="242"/>
      <c r="H73" s="203">
        <f t="shared" si="3"/>
        <v>0</v>
      </c>
      <c r="I73" s="122" t="s">
        <v>396</v>
      </c>
      <c r="J73" s="204">
        <f t="shared" si="4"/>
        <v>0</v>
      </c>
      <c r="K73" s="126"/>
      <c r="L73" s="122" t="s">
        <v>396</v>
      </c>
      <c r="M73" s="243"/>
      <c r="N73" s="127"/>
      <c r="O73" s="122" t="s">
        <v>396</v>
      </c>
      <c r="P73" s="243"/>
      <c r="Q73" s="127"/>
      <c r="R73" s="122" t="s">
        <v>396</v>
      </c>
      <c r="S73" s="243"/>
      <c r="T73" s="128"/>
      <c r="U73" s="123" t="s">
        <v>397</v>
      </c>
      <c r="V73" s="128"/>
      <c r="W73" s="123" t="s">
        <v>397</v>
      </c>
      <c r="X73" s="128"/>
      <c r="Y73" s="124" t="s">
        <v>404</v>
      </c>
      <c r="Z73" s="129"/>
      <c r="AB73" s="78" t="b">
        <v>0</v>
      </c>
      <c r="AC73" s="78" t="b">
        <v>0</v>
      </c>
      <c r="AD73" s="78" t="b">
        <v>0</v>
      </c>
    </row>
    <row r="74" spans="1:30" s="78" customFormat="1" ht="18" customHeight="1">
      <c r="A74" s="121">
        <v>68</v>
      </c>
      <c r="B74" s="318" t="str">
        <f t="shared" si="5"/>
        <v/>
      </c>
      <c r="C74" s="319"/>
      <c r="D74" s="241"/>
      <c r="E74" s="125"/>
      <c r="F74" s="122" t="s">
        <v>396</v>
      </c>
      <c r="G74" s="242"/>
      <c r="H74" s="203">
        <f t="shared" si="3"/>
        <v>0</v>
      </c>
      <c r="I74" s="122" t="s">
        <v>396</v>
      </c>
      <c r="J74" s="204">
        <f t="shared" si="4"/>
        <v>0</v>
      </c>
      <c r="K74" s="126"/>
      <c r="L74" s="122" t="s">
        <v>396</v>
      </c>
      <c r="M74" s="243"/>
      <c r="N74" s="127"/>
      <c r="O74" s="122" t="s">
        <v>396</v>
      </c>
      <c r="P74" s="243"/>
      <c r="Q74" s="127"/>
      <c r="R74" s="122" t="s">
        <v>396</v>
      </c>
      <c r="S74" s="243"/>
      <c r="T74" s="128"/>
      <c r="U74" s="123" t="s">
        <v>397</v>
      </c>
      <c r="V74" s="128"/>
      <c r="W74" s="123" t="s">
        <v>397</v>
      </c>
      <c r="X74" s="128"/>
      <c r="Y74" s="124" t="s">
        <v>404</v>
      </c>
      <c r="Z74" s="129"/>
      <c r="AB74" s="78" t="b">
        <v>0</v>
      </c>
      <c r="AC74" s="78" t="b">
        <v>0</v>
      </c>
      <c r="AD74" s="78" t="b">
        <v>0</v>
      </c>
    </row>
    <row r="75" spans="1:30" s="78" customFormat="1" ht="18" customHeight="1">
      <c r="A75" s="121">
        <v>69</v>
      </c>
      <c r="B75" s="318" t="str">
        <f t="shared" si="5"/>
        <v/>
      </c>
      <c r="C75" s="319"/>
      <c r="D75" s="241"/>
      <c r="E75" s="125"/>
      <c r="F75" s="122" t="s">
        <v>396</v>
      </c>
      <c r="G75" s="242"/>
      <c r="H75" s="203">
        <f t="shared" si="3"/>
        <v>0</v>
      </c>
      <c r="I75" s="122" t="s">
        <v>396</v>
      </c>
      <c r="J75" s="204">
        <f t="shared" si="4"/>
        <v>0</v>
      </c>
      <c r="K75" s="126"/>
      <c r="L75" s="122" t="s">
        <v>396</v>
      </c>
      <c r="M75" s="243"/>
      <c r="N75" s="127"/>
      <c r="O75" s="122" t="s">
        <v>396</v>
      </c>
      <c r="P75" s="243"/>
      <c r="Q75" s="127"/>
      <c r="R75" s="122" t="s">
        <v>396</v>
      </c>
      <c r="S75" s="243"/>
      <c r="T75" s="128"/>
      <c r="U75" s="123" t="s">
        <v>397</v>
      </c>
      <c r="V75" s="128"/>
      <c r="W75" s="123" t="s">
        <v>397</v>
      </c>
      <c r="X75" s="128"/>
      <c r="Y75" s="124" t="s">
        <v>404</v>
      </c>
      <c r="Z75" s="129"/>
      <c r="AB75" s="78" t="b">
        <v>0</v>
      </c>
      <c r="AC75" s="78" t="b">
        <v>0</v>
      </c>
      <c r="AD75" s="78" t="b">
        <v>0</v>
      </c>
    </row>
    <row r="76" spans="1:30" s="78" customFormat="1" ht="18" customHeight="1">
      <c r="A76" s="121">
        <v>70</v>
      </c>
      <c r="B76" s="318" t="str">
        <f t="shared" si="5"/>
        <v/>
      </c>
      <c r="C76" s="319"/>
      <c r="D76" s="241"/>
      <c r="E76" s="125"/>
      <c r="F76" s="122" t="s">
        <v>396</v>
      </c>
      <c r="G76" s="242"/>
      <c r="H76" s="203">
        <f t="shared" si="3"/>
        <v>0</v>
      </c>
      <c r="I76" s="122" t="s">
        <v>396</v>
      </c>
      <c r="J76" s="204">
        <f t="shared" si="4"/>
        <v>0</v>
      </c>
      <c r="K76" s="126"/>
      <c r="L76" s="122" t="s">
        <v>396</v>
      </c>
      <c r="M76" s="243"/>
      <c r="N76" s="127"/>
      <c r="O76" s="122" t="s">
        <v>396</v>
      </c>
      <c r="P76" s="243"/>
      <c r="Q76" s="127"/>
      <c r="R76" s="122" t="s">
        <v>396</v>
      </c>
      <c r="S76" s="243"/>
      <c r="T76" s="128"/>
      <c r="U76" s="123" t="s">
        <v>397</v>
      </c>
      <c r="V76" s="128"/>
      <c r="W76" s="123" t="s">
        <v>397</v>
      </c>
      <c r="X76" s="128"/>
      <c r="Y76" s="124" t="s">
        <v>404</v>
      </c>
      <c r="Z76" s="129"/>
      <c r="AB76" s="78" t="b">
        <v>0</v>
      </c>
      <c r="AC76" s="78" t="b">
        <v>0</v>
      </c>
      <c r="AD76" s="78" t="b">
        <v>0</v>
      </c>
    </row>
    <row r="77" spans="1:30" s="78" customFormat="1" ht="18" customHeight="1">
      <c r="A77" s="121">
        <v>71</v>
      </c>
      <c r="B77" s="318" t="str">
        <f t="shared" si="5"/>
        <v/>
      </c>
      <c r="C77" s="319"/>
      <c r="D77" s="241"/>
      <c r="E77" s="125"/>
      <c r="F77" s="122" t="s">
        <v>396</v>
      </c>
      <c r="G77" s="242"/>
      <c r="H77" s="203">
        <f t="shared" si="3"/>
        <v>0</v>
      </c>
      <c r="I77" s="122" t="s">
        <v>396</v>
      </c>
      <c r="J77" s="204">
        <f t="shared" si="4"/>
        <v>0</v>
      </c>
      <c r="K77" s="126"/>
      <c r="L77" s="122" t="s">
        <v>396</v>
      </c>
      <c r="M77" s="243"/>
      <c r="N77" s="127"/>
      <c r="O77" s="122" t="s">
        <v>396</v>
      </c>
      <c r="P77" s="243"/>
      <c r="Q77" s="127"/>
      <c r="R77" s="122" t="s">
        <v>396</v>
      </c>
      <c r="S77" s="243"/>
      <c r="T77" s="128"/>
      <c r="U77" s="123" t="s">
        <v>397</v>
      </c>
      <c r="V77" s="128"/>
      <c r="W77" s="123" t="s">
        <v>397</v>
      </c>
      <c r="X77" s="128"/>
      <c r="Y77" s="124" t="s">
        <v>404</v>
      </c>
      <c r="Z77" s="129"/>
      <c r="AB77" s="78" t="b">
        <v>0</v>
      </c>
      <c r="AC77" s="78" t="b">
        <v>0</v>
      </c>
      <c r="AD77" s="78" t="b">
        <v>0</v>
      </c>
    </row>
    <row r="78" spans="1:30" s="78" customFormat="1" ht="18" customHeight="1">
      <c r="A78" s="121">
        <v>72</v>
      </c>
      <c r="B78" s="318" t="str">
        <f t="shared" si="5"/>
        <v/>
      </c>
      <c r="C78" s="319"/>
      <c r="D78" s="241"/>
      <c r="E78" s="125"/>
      <c r="F78" s="122" t="s">
        <v>396</v>
      </c>
      <c r="G78" s="242"/>
      <c r="H78" s="203">
        <f t="shared" si="3"/>
        <v>0</v>
      </c>
      <c r="I78" s="122" t="s">
        <v>396</v>
      </c>
      <c r="J78" s="204">
        <f t="shared" si="4"/>
        <v>0</v>
      </c>
      <c r="K78" s="126"/>
      <c r="L78" s="122" t="s">
        <v>396</v>
      </c>
      <c r="M78" s="243"/>
      <c r="N78" s="127"/>
      <c r="O78" s="122" t="s">
        <v>396</v>
      </c>
      <c r="P78" s="243"/>
      <c r="Q78" s="127"/>
      <c r="R78" s="122" t="s">
        <v>396</v>
      </c>
      <c r="S78" s="243"/>
      <c r="T78" s="128"/>
      <c r="U78" s="123" t="s">
        <v>397</v>
      </c>
      <c r="V78" s="128"/>
      <c r="W78" s="123" t="s">
        <v>397</v>
      </c>
      <c r="X78" s="128"/>
      <c r="Y78" s="124" t="s">
        <v>404</v>
      </c>
      <c r="Z78" s="129"/>
      <c r="AB78" s="78" t="b">
        <v>0</v>
      </c>
      <c r="AC78" s="78" t="b">
        <v>0</v>
      </c>
      <c r="AD78" s="78" t="b">
        <v>0</v>
      </c>
    </row>
    <row r="79" spans="1:30" s="78" customFormat="1" ht="18" customHeight="1">
      <c r="A79" s="121">
        <v>73</v>
      </c>
      <c r="B79" s="318" t="str">
        <f t="shared" si="5"/>
        <v/>
      </c>
      <c r="C79" s="319"/>
      <c r="D79" s="241"/>
      <c r="E79" s="125"/>
      <c r="F79" s="122" t="s">
        <v>396</v>
      </c>
      <c r="G79" s="242"/>
      <c r="H79" s="203">
        <f t="shared" si="3"/>
        <v>0</v>
      </c>
      <c r="I79" s="122" t="s">
        <v>396</v>
      </c>
      <c r="J79" s="204">
        <f t="shared" si="4"/>
        <v>0</v>
      </c>
      <c r="K79" s="126"/>
      <c r="L79" s="122" t="s">
        <v>396</v>
      </c>
      <c r="M79" s="243"/>
      <c r="N79" s="127"/>
      <c r="O79" s="122" t="s">
        <v>396</v>
      </c>
      <c r="P79" s="243"/>
      <c r="Q79" s="127"/>
      <c r="R79" s="122" t="s">
        <v>396</v>
      </c>
      <c r="S79" s="243"/>
      <c r="T79" s="128"/>
      <c r="U79" s="123" t="s">
        <v>397</v>
      </c>
      <c r="V79" s="128"/>
      <c r="W79" s="123" t="s">
        <v>397</v>
      </c>
      <c r="X79" s="128"/>
      <c r="Y79" s="124" t="s">
        <v>404</v>
      </c>
      <c r="Z79" s="129"/>
      <c r="AB79" s="78" t="b">
        <v>0</v>
      </c>
      <c r="AC79" s="78" t="b">
        <v>0</v>
      </c>
      <c r="AD79" s="78" t="b">
        <v>0</v>
      </c>
    </row>
    <row r="80" spans="1:30" s="78" customFormat="1" ht="18" customHeight="1">
      <c r="A80" s="121">
        <v>74</v>
      </c>
      <c r="B80" s="318" t="str">
        <f t="shared" si="5"/>
        <v/>
      </c>
      <c r="C80" s="319"/>
      <c r="D80" s="241"/>
      <c r="E80" s="125"/>
      <c r="F80" s="122" t="s">
        <v>396</v>
      </c>
      <c r="G80" s="242"/>
      <c r="H80" s="203">
        <f t="shared" si="3"/>
        <v>0</v>
      </c>
      <c r="I80" s="122" t="s">
        <v>396</v>
      </c>
      <c r="J80" s="204">
        <f t="shared" si="4"/>
        <v>0</v>
      </c>
      <c r="K80" s="126"/>
      <c r="L80" s="122" t="s">
        <v>396</v>
      </c>
      <c r="M80" s="243"/>
      <c r="N80" s="127"/>
      <c r="O80" s="122" t="s">
        <v>396</v>
      </c>
      <c r="P80" s="243"/>
      <c r="Q80" s="127"/>
      <c r="R80" s="122" t="s">
        <v>396</v>
      </c>
      <c r="S80" s="243"/>
      <c r="T80" s="128"/>
      <c r="U80" s="123" t="s">
        <v>397</v>
      </c>
      <c r="V80" s="128"/>
      <c r="W80" s="123" t="s">
        <v>397</v>
      </c>
      <c r="X80" s="128"/>
      <c r="Y80" s="124" t="s">
        <v>404</v>
      </c>
      <c r="Z80" s="129"/>
      <c r="AB80" s="78" t="b">
        <v>0</v>
      </c>
      <c r="AC80" s="78" t="b">
        <v>0</v>
      </c>
      <c r="AD80" s="78" t="b">
        <v>0</v>
      </c>
    </row>
    <row r="81" spans="1:30" s="78" customFormat="1" ht="18" customHeight="1">
      <c r="A81" s="121">
        <v>75</v>
      </c>
      <c r="B81" s="318" t="str">
        <f t="shared" si="5"/>
        <v/>
      </c>
      <c r="C81" s="319"/>
      <c r="D81" s="241"/>
      <c r="E81" s="125"/>
      <c r="F81" s="122" t="s">
        <v>396</v>
      </c>
      <c r="G81" s="242"/>
      <c r="H81" s="203">
        <f t="shared" si="3"/>
        <v>0</v>
      </c>
      <c r="I81" s="122" t="s">
        <v>396</v>
      </c>
      <c r="J81" s="204">
        <f t="shared" si="4"/>
        <v>0</v>
      </c>
      <c r="K81" s="126"/>
      <c r="L81" s="122" t="s">
        <v>396</v>
      </c>
      <c r="M81" s="243"/>
      <c r="N81" s="127"/>
      <c r="O81" s="122" t="s">
        <v>396</v>
      </c>
      <c r="P81" s="243"/>
      <c r="Q81" s="127"/>
      <c r="R81" s="122" t="s">
        <v>396</v>
      </c>
      <c r="S81" s="243"/>
      <c r="T81" s="128"/>
      <c r="U81" s="123" t="s">
        <v>397</v>
      </c>
      <c r="V81" s="128"/>
      <c r="W81" s="123" t="s">
        <v>397</v>
      </c>
      <c r="X81" s="128"/>
      <c r="Y81" s="124" t="s">
        <v>404</v>
      </c>
      <c r="Z81" s="129"/>
      <c r="AB81" s="78" t="b">
        <v>0</v>
      </c>
      <c r="AC81" s="78" t="b">
        <v>0</v>
      </c>
      <c r="AD81" s="78" t="b">
        <v>0</v>
      </c>
    </row>
    <row r="82" spans="1:30" s="78" customFormat="1" ht="18" customHeight="1">
      <c r="A82" s="121">
        <v>76</v>
      </c>
      <c r="B82" s="318" t="str">
        <f t="shared" si="5"/>
        <v/>
      </c>
      <c r="C82" s="319"/>
      <c r="D82" s="241"/>
      <c r="E82" s="125"/>
      <c r="F82" s="122" t="s">
        <v>396</v>
      </c>
      <c r="G82" s="242"/>
      <c r="H82" s="203">
        <f t="shared" si="3"/>
        <v>0</v>
      </c>
      <c r="I82" s="122" t="s">
        <v>396</v>
      </c>
      <c r="J82" s="204">
        <f t="shared" si="4"/>
        <v>0</v>
      </c>
      <c r="K82" s="126"/>
      <c r="L82" s="122" t="s">
        <v>396</v>
      </c>
      <c r="M82" s="243"/>
      <c r="N82" s="127"/>
      <c r="O82" s="122" t="s">
        <v>396</v>
      </c>
      <c r="P82" s="243"/>
      <c r="Q82" s="127"/>
      <c r="R82" s="122" t="s">
        <v>396</v>
      </c>
      <c r="S82" s="243"/>
      <c r="T82" s="128"/>
      <c r="U82" s="123" t="s">
        <v>397</v>
      </c>
      <c r="V82" s="128"/>
      <c r="W82" s="123" t="s">
        <v>397</v>
      </c>
      <c r="X82" s="128"/>
      <c r="Y82" s="124" t="s">
        <v>404</v>
      </c>
      <c r="Z82" s="129"/>
      <c r="AB82" s="78" t="b">
        <v>0</v>
      </c>
      <c r="AC82" s="78" t="b">
        <v>0</v>
      </c>
      <c r="AD82" s="78" t="b">
        <v>0</v>
      </c>
    </row>
    <row r="83" spans="1:30" s="78" customFormat="1" ht="18" customHeight="1">
      <c r="A83" s="121">
        <v>77</v>
      </c>
      <c r="B83" s="318" t="str">
        <f t="shared" si="5"/>
        <v/>
      </c>
      <c r="C83" s="319"/>
      <c r="D83" s="241"/>
      <c r="E83" s="125"/>
      <c r="F83" s="122" t="s">
        <v>396</v>
      </c>
      <c r="G83" s="242"/>
      <c r="H83" s="203">
        <f t="shared" si="3"/>
        <v>0</v>
      </c>
      <c r="I83" s="122" t="s">
        <v>396</v>
      </c>
      <c r="J83" s="204">
        <f t="shared" si="4"/>
        <v>0</v>
      </c>
      <c r="K83" s="126"/>
      <c r="L83" s="122" t="s">
        <v>396</v>
      </c>
      <c r="M83" s="243"/>
      <c r="N83" s="127"/>
      <c r="O83" s="122" t="s">
        <v>396</v>
      </c>
      <c r="P83" s="243"/>
      <c r="Q83" s="127"/>
      <c r="R83" s="122" t="s">
        <v>396</v>
      </c>
      <c r="S83" s="243"/>
      <c r="T83" s="128"/>
      <c r="U83" s="123" t="s">
        <v>397</v>
      </c>
      <c r="V83" s="128"/>
      <c r="W83" s="123" t="s">
        <v>397</v>
      </c>
      <c r="X83" s="128"/>
      <c r="Y83" s="124" t="s">
        <v>404</v>
      </c>
      <c r="Z83" s="129"/>
      <c r="AB83" s="78" t="b">
        <v>0</v>
      </c>
      <c r="AC83" s="78" t="b">
        <v>0</v>
      </c>
      <c r="AD83" s="78" t="b">
        <v>0</v>
      </c>
    </row>
    <row r="84" spans="1:30" s="78" customFormat="1" ht="18" customHeight="1">
      <c r="A84" s="121">
        <v>78</v>
      </c>
      <c r="B84" s="318" t="str">
        <f t="shared" si="5"/>
        <v/>
      </c>
      <c r="C84" s="319"/>
      <c r="D84" s="241"/>
      <c r="E84" s="125"/>
      <c r="F84" s="122" t="s">
        <v>396</v>
      </c>
      <c r="G84" s="242"/>
      <c r="H84" s="203">
        <f t="shared" si="3"/>
        <v>0</v>
      </c>
      <c r="I84" s="122" t="s">
        <v>396</v>
      </c>
      <c r="J84" s="204">
        <f t="shared" si="4"/>
        <v>0</v>
      </c>
      <c r="K84" s="126"/>
      <c r="L84" s="122" t="s">
        <v>396</v>
      </c>
      <c r="M84" s="243"/>
      <c r="N84" s="127"/>
      <c r="O84" s="122" t="s">
        <v>396</v>
      </c>
      <c r="P84" s="243"/>
      <c r="Q84" s="127"/>
      <c r="R84" s="122" t="s">
        <v>396</v>
      </c>
      <c r="S84" s="243"/>
      <c r="T84" s="128"/>
      <c r="U84" s="123" t="s">
        <v>397</v>
      </c>
      <c r="V84" s="128"/>
      <c r="W84" s="123" t="s">
        <v>397</v>
      </c>
      <c r="X84" s="128"/>
      <c r="Y84" s="124" t="s">
        <v>404</v>
      </c>
      <c r="Z84" s="129"/>
      <c r="AB84" s="78" t="b">
        <v>0</v>
      </c>
      <c r="AC84" s="78" t="b">
        <v>0</v>
      </c>
      <c r="AD84" s="78" t="b">
        <v>0</v>
      </c>
    </row>
    <row r="85" spans="1:30" s="78" customFormat="1" ht="18" customHeight="1">
      <c r="A85" s="121">
        <v>79</v>
      </c>
      <c r="B85" s="318" t="str">
        <f t="shared" si="5"/>
        <v/>
      </c>
      <c r="C85" s="319"/>
      <c r="D85" s="241"/>
      <c r="E85" s="125"/>
      <c r="F85" s="122" t="s">
        <v>396</v>
      </c>
      <c r="G85" s="242"/>
      <c r="H85" s="203">
        <f t="shared" si="3"/>
        <v>0</v>
      </c>
      <c r="I85" s="122" t="s">
        <v>396</v>
      </c>
      <c r="J85" s="204">
        <f t="shared" si="4"/>
        <v>0</v>
      </c>
      <c r="K85" s="126"/>
      <c r="L85" s="122" t="s">
        <v>396</v>
      </c>
      <c r="M85" s="243"/>
      <c r="N85" s="127"/>
      <c r="O85" s="122" t="s">
        <v>396</v>
      </c>
      <c r="P85" s="243"/>
      <c r="Q85" s="127"/>
      <c r="R85" s="122" t="s">
        <v>396</v>
      </c>
      <c r="S85" s="243"/>
      <c r="T85" s="128"/>
      <c r="U85" s="123" t="s">
        <v>397</v>
      </c>
      <c r="V85" s="128"/>
      <c r="W85" s="123" t="s">
        <v>397</v>
      </c>
      <c r="X85" s="128"/>
      <c r="Y85" s="124" t="s">
        <v>404</v>
      </c>
      <c r="Z85" s="129"/>
      <c r="AB85" s="78" t="b">
        <v>0</v>
      </c>
      <c r="AC85" s="78" t="b">
        <v>0</v>
      </c>
      <c r="AD85" s="78" t="b">
        <v>0</v>
      </c>
    </row>
    <row r="86" spans="1:30" s="78" customFormat="1" ht="18" customHeight="1">
      <c r="A86" s="121">
        <v>80</v>
      </c>
      <c r="B86" s="318" t="str">
        <f t="shared" si="5"/>
        <v/>
      </c>
      <c r="C86" s="319"/>
      <c r="D86" s="241"/>
      <c r="E86" s="125"/>
      <c r="F86" s="122" t="s">
        <v>396</v>
      </c>
      <c r="G86" s="242"/>
      <c r="H86" s="203">
        <f t="shared" si="3"/>
        <v>0</v>
      </c>
      <c r="I86" s="122" t="s">
        <v>396</v>
      </c>
      <c r="J86" s="204">
        <f t="shared" si="4"/>
        <v>0</v>
      </c>
      <c r="K86" s="126"/>
      <c r="L86" s="122" t="s">
        <v>396</v>
      </c>
      <c r="M86" s="243"/>
      <c r="N86" s="127"/>
      <c r="O86" s="122" t="s">
        <v>396</v>
      </c>
      <c r="P86" s="243"/>
      <c r="Q86" s="127"/>
      <c r="R86" s="122" t="s">
        <v>396</v>
      </c>
      <c r="S86" s="243"/>
      <c r="T86" s="128"/>
      <c r="U86" s="123" t="s">
        <v>397</v>
      </c>
      <c r="V86" s="128"/>
      <c r="W86" s="123" t="s">
        <v>397</v>
      </c>
      <c r="X86" s="128"/>
      <c r="Y86" s="124" t="s">
        <v>404</v>
      </c>
      <c r="Z86" s="129"/>
      <c r="AB86" s="78" t="b">
        <v>0</v>
      </c>
      <c r="AC86" s="78" t="b">
        <v>0</v>
      </c>
      <c r="AD86" s="78" t="b">
        <v>0</v>
      </c>
    </row>
    <row r="87" spans="1:30" s="78" customFormat="1" ht="18" customHeight="1">
      <c r="A87" s="121">
        <v>81</v>
      </c>
      <c r="B87" s="318" t="str">
        <f t="shared" si="5"/>
        <v/>
      </c>
      <c r="C87" s="319"/>
      <c r="D87" s="241"/>
      <c r="E87" s="125"/>
      <c r="F87" s="122" t="s">
        <v>396</v>
      </c>
      <c r="G87" s="242"/>
      <c r="H87" s="203">
        <f t="shared" si="3"/>
        <v>0</v>
      </c>
      <c r="I87" s="122" t="s">
        <v>396</v>
      </c>
      <c r="J87" s="204">
        <f t="shared" si="4"/>
        <v>0</v>
      </c>
      <c r="K87" s="126"/>
      <c r="L87" s="122" t="s">
        <v>396</v>
      </c>
      <c r="M87" s="243"/>
      <c r="N87" s="127"/>
      <c r="O87" s="122" t="s">
        <v>396</v>
      </c>
      <c r="P87" s="243"/>
      <c r="Q87" s="127"/>
      <c r="R87" s="122" t="s">
        <v>396</v>
      </c>
      <c r="S87" s="243"/>
      <c r="T87" s="128"/>
      <c r="U87" s="123" t="s">
        <v>397</v>
      </c>
      <c r="V87" s="128"/>
      <c r="W87" s="123" t="s">
        <v>397</v>
      </c>
      <c r="X87" s="128"/>
      <c r="Y87" s="124" t="s">
        <v>404</v>
      </c>
      <c r="Z87" s="129"/>
      <c r="AB87" s="78" t="b">
        <v>0</v>
      </c>
      <c r="AC87" s="78" t="b">
        <v>0</v>
      </c>
      <c r="AD87" s="78" t="b">
        <v>0</v>
      </c>
    </row>
    <row r="88" spans="1:30" s="78" customFormat="1" ht="18" customHeight="1">
      <c r="A88" s="121">
        <v>82</v>
      </c>
      <c r="B88" s="318" t="str">
        <f t="shared" si="5"/>
        <v/>
      </c>
      <c r="C88" s="319"/>
      <c r="D88" s="241"/>
      <c r="E88" s="125"/>
      <c r="F88" s="122" t="s">
        <v>396</v>
      </c>
      <c r="G88" s="242"/>
      <c r="H88" s="203">
        <f t="shared" si="3"/>
        <v>0</v>
      </c>
      <c r="I88" s="122" t="s">
        <v>396</v>
      </c>
      <c r="J88" s="204">
        <f t="shared" si="4"/>
        <v>0</v>
      </c>
      <c r="K88" s="126"/>
      <c r="L88" s="122" t="s">
        <v>396</v>
      </c>
      <c r="M88" s="243"/>
      <c r="N88" s="127"/>
      <c r="O88" s="122" t="s">
        <v>396</v>
      </c>
      <c r="P88" s="243"/>
      <c r="Q88" s="127"/>
      <c r="R88" s="122" t="s">
        <v>396</v>
      </c>
      <c r="S88" s="243"/>
      <c r="T88" s="128"/>
      <c r="U88" s="123" t="s">
        <v>397</v>
      </c>
      <c r="V88" s="128"/>
      <c r="W88" s="123" t="s">
        <v>397</v>
      </c>
      <c r="X88" s="128"/>
      <c r="Y88" s="124" t="s">
        <v>404</v>
      </c>
      <c r="Z88" s="129"/>
      <c r="AB88" s="78" t="b">
        <v>0</v>
      </c>
      <c r="AC88" s="78" t="b">
        <v>0</v>
      </c>
      <c r="AD88" s="78" t="b">
        <v>0</v>
      </c>
    </row>
    <row r="89" spans="1:30" s="78" customFormat="1" ht="18" customHeight="1">
      <c r="A89" s="121">
        <v>83</v>
      </c>
      <c r="B89" s="318" t="str">
        <f t="shared" si="5"/>
        <v/>
      </c>
      <c r="C89" s="319"/>
      <c r="D89" s="241"/>
      <c r="E89" s="125"/>
      <c r="F89" s="122" t="s">
        <v>396</v>
      </c>
      <c r="G89" s="242"/>
      <c r="H89" s="203">
        <f t="shared" si="3"/>
        <v>0</v>
      </c>
      <c r="I89" s="122" t="s">
        <v>396</v>
      </c>
      <c r="J89" s="204">
        <f t="shared" si="4"/>
        <v>0</v>
      </c>
      <c r="K89" s="126"/>
      <c r="L89" s="122" t="s">
        <v>396</v>
      </c>
      <c r="M89" s="243"/>
      <c r="N89" s="127"/>
      <c r="O89" s="122" t="s">
        <v>396</v>
      </c>
      <c r="P89" s="243"/>
      <c r="Q89" s="127"/>
      <c r="R89" s="122" t="s">
        <v>396</v>
      </c>
      <c r="S89" s="243"/>
      <c r="T89" s="128"/>
      <c r="U89" s="123" t="s">
        <v>397</v>
      </c>
      <c r="V89" s="128"/>
      <c r="W89" s="123" t="s">
        <v>397</v>
      </c>
      <c r="X89" s="128"/>
      <c r="Y89" s="124" t="s">
        <v>404</v>
      </c>
      <c r="Z89" s="129"/>
      <c r="AB89" s="78" t="b">
        <v>0</v>
      </c>
      <c r="AC89" s="78" t="b">
        <v>0</v>
      </c>
      <c r="AD89" s="78" t="b">
        <v>0</v>
      </c>
    </row>
    <row r="90" spans="1:30" s="78" customFormat="1" ht="18" customHeight="1">
      <c r="A90" s="121">
        <v>84</v>
      </c>
      <c r="B90" s="318" t="str">
        <f t="shared" si="5"/>
        <v/>
      </c>
      <c r="C90" s="319"/>
      <c r="D90" s="241"/>
      <c r="E90" s="125"/>
      <c r="F90" s="122" t="s">
        <v>396</v>
      </c>
      <c r="G90" s="242"/>
      <c r="H90" s="203">
        <f t="shared" si="3"/>
        <v>0</v>
      </c>
      <c r="I90" s="122" t="s">
        <v>396</v>
      </c>
      <c r="J90" s="204">
        <f t="shared" si="4"/>
        <v>0</v>
      </c>
      <c r="K90" s="126"/>
      <c r="L90" s="122" t="s">
        <v>396</v>
      </c>
      <c r="M90" s="243"/>
      <c r="N90" s="127"/>
      <c r="O90" s="122" t="s">
        <v>396</v>
      </c>
      <c r="P90" s="243"/>
      <c r="Q90" s="127"/>
      <c r="R90" s="122" t="s">
        <v>396</v>
      </c>
      <c r="S90" s="243"/>
      <c r="T90" s="128"/>
      <c r="U90" s="123" t="s">
        <v>397</v>
      </c>
      <c r="V90" s="128"/>
      <c r="W90" s="123" t="s">
        <v>397</v>
      </c>
      <c r="X90" s="128"/>
      <c r="Y90" s="124" t="s">
        <v>404</v>
      </c>
      <c r="Z90" s="129"/>
      <c r="AB90" s="78" t="b">
        <v>0</v>
      </c>
      <c r="AC90" s="78" t="b">
        <v>0</v>
      </c>
      <c r="AD90" s="78" t="b">
        <v>0</v>
      </c>
    </row>
    <row r="91" spans="1:30" s="78" customFormat="1" ht="18" customHeight="1">
      <c r="A91" s="121">
        <v>85</v>
      </c>
      <c r="B91" s="318" t="str">
        <f t="shared" si="5"/>
        <v/>
      </c>
      <c r="C91" s="319"/>
      <c r="D91" s="241"/>
      <c r="E91" s="125"/>
      <c r="F91" s="122" t="s">
        <v>396</v>
      </c>
      <c r="G91" s="242"/>
      <c r="H91" s="203">
        <f t="shared" si="3"/>
        <v>0</v>
      </c>
      <c r="I91" s="122" t="s">
        <v>396</v>
      </c>
      <c r="J91" s="204">
        <f t="shared" si="4"/>
        <v>0</v>
      </c>
      <c r="K91" s="126"/>
      <c r="L91" s="122" t="s">
        <v>396</v>
      </c>
      <c r="M91" s="243"/>
      <c r="N91" s="127"/>
      <c r="O91" s="122" t="s">
        <v>396</v>
      </c>
      <c r="P91" s="243"/>
      <c r="Q91" s="127"/>
      <c r="R91" s="122" t="s">
        <v>396</v>
      </c>
      <c r="S91" s="243"/>
      <c r="T91" s="128"/>
      <c r="U91" s="123" t="s">
        <v>397</v>
      </c>
      <c r="V91" s="128"/>
      <c r="W91" s="123" t="s">
        <v>397</v>
      </c>
      <c r="X91" s="128"/>
      <c r="Y91" s="124" t="s">
        <v>404</v>
      </c>
      <c r="Z91" s="129"/>
      <c r="AB91" s="78" t="b">
        <v>0</v>
      </c>
      <c r="AC91" s="78" t="b">
        <v>0</v>
      </c>
      <c r="AD91" s="78" t="b">
        <v>0</v>
      </c>
    </row>
    <row r="92" spans="1:30" s="78" customFormat="1" ht="18" customHeight="1">
      <c r="A92" s="121">
        <v>86</v>
      </c>
      <c r="B92" s="318" t="str">
        <f t="shared" si="5"/>
        <v/>
      </c>
      <c r="C92" s="319"/>
      <c r="D92" s="241"/>
      <c r="E92" s="125"/>
      <c r="F92" s="122" t="s">
        <v>396</v>
      </c>
      <c r="G92" s="242"/>
      <c r="H92" s="203">
        <f t="shared" si="3"/>
        <v>0</v>
      </c>
      <c r="I92" s="122" t="s">
        <v>396</v>
      </c>
      <c r="J92" s="204">
        <f t="shared" si="4"/>
        <v>0</v>
      </c>
      <c r="K92" s="126"/>
      <c r="L92" s="122" t="s">
        <v>396</v>
      </c>
      <c r="M92" s="243"/>
      <c r="N92" s="127"/>
      <c r="O92" s="122" t="s">
        <v>396</v>
      </c>
      <c r="P92" s="243"/>
      <c r="Q92" s="127"/>
      <c r="R92" s="122" t="s">
        <v>396</v>
      </c>
      <c r="S92" s="243"/>
      <c r="T92" s="128"/>
      <c r="U92" s="123" t="s">
        <v>397</v>
      </c>
      <c r="V92" s="128"/>
      <c r="W92" s="123" t="s">
        <v>397</v>
      </c>
      <c r="X92" s="128"/>
      <c r="Y92" s="124" t="s">
        <v>404</v>
      </c>
      <c r="Z92" s="129"/>
      <c r="AB92" s="78" t="b">
        <v>0</v>
      </c>
      <c r="AC92" s="78" t="b">
        <v>0</v>
      </c>
      <c r="AD92" s="78" t="b">
        <v>0</v>
      </c>
    </row>
    <row r="93" spans="1:30" s="78" customFormat="1" ht="18" customHeight="1">
      <c r="A93" s="121">
        <v>87</v>
      </c>
      <c r="B93" s="318" t="str">
        <f t="shared" si="5"/>
        <v/>
      </c>
      <c r="C93" s="319"/>
      <c r="D93" s="241"/>
      <c r="E93" s="125"/>
      <c r="F93" s="122" t="s">
        <v>396</v>
      </c>
      <c r="G93" s="242"/>
      <c r="H93" s="203">
        <f t="shared" si="3"/>
        <v>0</v>
      </c>
      <c r="I93" s="122" t="s">
        <v>396</v>
      </c>
      <c r="J93" s="204">
        <f t="shared" si="4"/>
        <v>0</v>
      </c>
      <c r="K93" s="126"/>
      <c r="L93" s="122" t="s">
        <v>396</v>
      </c>
      <c r="M93" s="243"/>
      <c r="N93" s="127"/>
      <c r="O93" s="122" t="s">
        <v>396</v>
      </c>
      <c r="P93" s="243"/>
      <c r="Q93" s="127"/>
      <c r="R93" s="122" t="s">
        <v>396</v>
      </c>
      <c r="S93" s="243"/>
      <c r="T93" s="128"/>
      <c r="U93" s="123" t="s">
        <v>397</v>
      </c>
      <c r="V93" s="128"/>
      <c r="W93" s="123" t="s">
        <v>397</v>
      </c>
      <c r="X93" s="128"/>
      <c r="Y93" s="124" t="s">
        <v>404</v>
      </c>
      <c r="Z93" s="129"/>
      <c r="AB93" s="78" t="b">
        <v>0</v>
      </c>
      <c r="AC93" s="78" t="b">
        <v>0</v>
      </c>
      <c r="AD93" s="78" t="b">
        <v>0</v>
      </c>
    </row>
    <row r="94" spans="1:30" s="78" customFormat="1" ht="18" customHeight="1">
      <c r="A94" s="121">
        <v>88</v>
      </c>
      <c r="B94" s="318" t="str">
        <f t="shared" si="5"/>
        <v/>
      </c>
      <c r="C94" s="319"/>
      <c r="D94" s="241"/>
      <c r="E94" s="125"/>
      <c r="F94" s="122" t="s">
        <v>396</v>
      </c>
      <c r="G94" s="242"/>
      <c r="H94" s="203">
        <f t="shared" si="3"/>
        <v>0</v>
      </c>
      <c r="I94" s="122" t="s">
        <v>396</v>
      </c>
      <c r="J94" s="204">
        <f t="shared" si="4"/>
        <v>0</v>
      </c>
      <c r="K94" s="126"/>
      <c r="L94" s="122" t="s">
        <v>396</v>
      </c>
      <c r="M94" s="243"/>
      <c r="N94" s="127"/>
      <c r="O94" s="122" t="s">
        <v>396</v>
      </c>
      <c r="P94" s="243"/>
      <c r="Q94" s="127"/>
      <c r="R94" s="122" t="s">
        <v>396</v>
      </c>
      <c r="S94" s="243"/>
      <c r="T94" s="128"/>
      <c r="U94" s="123" t="s">
        <v>397</v>
      </c>
      <c r="V94" s="128"/>
      <c r="W94" s="123" t="s">
        <v>397</v>
      </c>
      <c r="X94" s="128"/>
      <c r="Y94" s="124" t="s">
        <v>404</v>
      </c>
      <c r="Z94" s="129"/>
      <c r="AB94" s="78" t="b">
        <v>0</v>
      </c>
      <c r="AC94" s="78" t="b">
        <v>0</v>
      </c>
      <c r="AD94" s="78" t="b">
        <v>0</v>
      </c>
    </row>
    <row r="95" spans="1:30" s="78" customFormat="1" ht="18" customHeight="1">
      <c r="A95" s="121">
        <v>89</v>
      </c>
      <c r="B95" s="318" t="str">
        <f t="shared" si="5"/>
        <v/>
      </c>
      <c r="C95" s="319"/>
      <c r="D95" s="241"/>
      <c r="E95" s="125"/>
      <c r="F95" s="122" t="s">
        <v>396</v>
      </c>
      <c r="G95" s="242"/>
      <c r="H95" s="203">
        <f t="shared" si="3"/>
        <v>0</v>
      </c>
      <c r="I95" s="122" t="s">
        <v>396</v>
      </c>
      <c r="J95" s="204">
        <f t="shared" si="4"/>
        <v>0</v>
      </c>
      <c r="K95" s="126"/>
      <c r="L95" s="122" t="s">
        <v>396</v>
      </c>
      <c r="M95" s="243"/>
      <c r="N95" s="127"/>
      <c r="O95" s="122" t="s">
        <v>396</v>
      </c>
      <c r="P95" s="243"/>
      <c r="Q95" s="127"/>
      <c r="R95" s="122" t="s">
        <v>396</v>
      </c>
      <c r="S95" s="243"/>
      <c r="T95" s="128"/>
      <c r="U95" s="123" t="s">
        <v>397</v>
      </c>
      <c r="V95" s="128"/>
      <c r="W95" s="123" t="s">
        <v>397</v>
      </c>
      <c r="X95" s="128"/>
      <c r="Y95" s="124" t="s">
        <v>404</v>
      </c>
      <c r="Z95" s="129"/>
      <c r="AB95" s="78" t="b">
        <v>0</v>
      </c>
      <c r="AC95" s="78" t="b">
        <v>0</v>
      </c>
      <c r="AD95" s="78" t="b">
        <v>0</v>
      </c>
    </row>
    <row r="96" spans="1:30" s="78" customFormat="1" ht="18" customHeight="1">
      <c r="A96" s="121">
        <v>90</v>
      </c>
      <c r="B96" s="318" t="str">
        <f t="shared" si="5"/>
        <v/>
      </c>
      <c r="C96" s="319"/>
      <c r="D96" s="241"/>
      <c r="E96" s="125"/>
      <c r="F96" s="122" t="s">
        <v>396</v>
      </c>
      <c r="G96" s="242"/>
      <c r="H96" s="203">
        <f t="shared" si="3"/>
        <v>0</v>
      </c>
      <c r="I96" s="122" t="s">
        <v>396</v>
      </c>
      <c r="J96" s="204">
        <f t="shared" si="4"/>
        <v>0</v>
      </c>
      <c r="K96" s="126"/>
      <c r="L96" s="122" t="s">
        <v>396</v>
      </c>
      <c r="M96" s="243"/>
      <c r="N96" s="127"/>
      <c r="O96" s="122" t="s">
        <v>396</v>
      </c>
      <c r="P96" s="243"/>
      <c r="Q96" s="127"/>
      <c r="R96" s="122" t="s">
        <v>396</v>
      </c>
      <c r="S96" s="243"/>
      <c r="T96" s="128"/>
      <c r="U96" s="123" t="s">
        <v>397</v>
      </c>
      <c r="V96" s="128"/>
      <c r="W96" s="123" t="s">
        <v>397</v>
      </c>
      <c r="X96" s="128"/>
      <c r="Y96" s="124" t="s">
        <v>404</v>
      </c>
      <c r="Z96" s="129"/>
      <c r="AB96" s="78" t="b">
        <v>0</v>
      </c>
      <c r="AC96" s="78" t="b">
        <v>0</v>
      </c>
      <c r="AD96" s="78" t="b">
        <v>0</v>
      </c>
    </row>
    <row r="97" spans="1:30" s="78" customFormat="1" ht="18" customHeight="1">
      <c r="A97" s="121">
        <v>91</v>
      </c>
      <c r="B97" s="318" t="str">
        <f t="shared" si="5"/>
        <v/>
      </c>
      <c r="C97" s="319"/>
      <c r="D97" s="241"/>
      <c r="E97" s="125"/>
      <c r="F97" s="122" t="s">
        <v>396</v>
      </c>
      <c r="G97" s="242"/>
      <c r="H97" s="203">
        <f t="shared" si="3"/>
        <v>0</v>
      </c>
      <c r="I97" s="122" t="s">
        <v>396</v>
      </c>
      <c r="J97" s="204">
        <f t="shared" si="4"/>
        <v>0</v>
      </c>
      <c r="K97" s="126"/>
      <c r="L97" s="122" t="s">
        <v>396</v>
      </c>
      <c r="M97" s="243"/>
      <c r="N97" s="127"/>
      <c r="O97" s="122" t="s">
        <v>396</v>
      </c>
      <c r="P97" s="243"/>
      <c r="Q97" s="127"/>
      <c r="R97" s="122" t="s">
        <v>396</v>
      </c>
      <c r="S97" s="243"/>
      <c r="T97" s="128"/>
      <c r="U97" s="123" t="s">
        <v>397</v>
      </c>
      <c r="V97" s="128"/>
      <c r="W97" s="123" t="s">
        <v>397</v>
      </c>
      <c r="X97" s="128"/>
      <c r="Y97" s="124" t="s">
        <v>404</v>
      </c>
      <c r="Z97" s="129"/>
      <c r="AB97" s="78" t="b">
        <v>0</v>
      </c>
      <c r="AC97" s="78" t="b">
        <v>0</v>
      </c>
      <c r="AD97" s="78" t="b">
        <v>0</v>
      </c>
    </row>
    <row r="98" spans="1:30" s="78" customFormat="1" ht="18" customHeight="1">
      <c r="A98" s="121">
        <v>92</v>
      </c>
      <c r="B98" s="318" t="str">
        <f t="shared" si="5"/>
        <v/>
      </c>
      <c r="C98" s="319"/>
      <c r="D98" s="241"/>
      <c r="E98" s="125"/>
      <c r="F98" s="122" t="s">
        <v>396</v>
      </c>
      <c r="G98" s="242"/>
      <c r="H98" s="203">
        <f t="shared" si="3"/>
        <v>0</v>
      </c>
      <c r="I98" s="122" t="s">
        <v>396</v>
      </c>
      <c r="J98" s="204">
        <f t="shared" si="4"/>
        <v>0</v>
      </c>
      <c r="K98" s="126"/>
      <c r="L98" s="122" t="s">
        <v>396</v>
      </c>
      <c r="M98" s="243"/>
      <c r="N98" s="127"/>
      <c r="O98" s="122" t="s">
        <v>396</v>
      </c>
      <c r="P98" s="243"/>
      <c r="Q98" s="127"/>
      <c r="R98" s="122" t="s">
        <v>396</v>
      </c>
      <c r="S98" s="243"/>
      <c r="T98" s="128"/>
      <c r="U98" s="123" t="s">
        <v>397</v>
      </c>
      <c r="V98" s="128"/>
      <c r="W98" s="123" t="s">
        <v>397</v>
      </c>
      <c r="X98" s="128"/>
      <c r="Y98" s="124" t="s">
        <v>404</v>
      </c>
      <c r="Z98" s="129"/>
      <c r="AB98" s="78" t="b">
        <v>0</v>
      </c>
      <c r="AC98" s="78" t="b">
        <v>0</v>
      </c>
      <c r="AD98" s="78" t="b">
        <v>0</v>
      </c>
    </row>
    <row r="99" spans="1:30" s="78" customFormat="1" ht="18" customHeight="1">
      <c r="A99" s="121">
        <v>93</v>
      </c>
      <c r="B99" s="318" t="str">
        <f t="shared" si="5"/>
        <v/>
      </c>
      <c r="C99" s="319"/>
      <c r="D99" s="241"/>
      <c r="E99" s="125"/>
      <c r="F99" s="122" t="s">
        <v>396</v>
      </c>
      <c r="G99" s="242"/>
      <c r="H99" s="203">
        <f t="shared" si="3"/>
        <v>0</v>
      </c>
      <c r="I99" s="122" t="s">
        <v>396</v>
      </c>
      <c r="J99" s="204">
        <f t="shared" si="4"/>
        <v>0</v>
      </c>
      <c r="K99" s="126"/>
      <c r="L99" s="122" t="s">
        <v>396</v>
      </c>
      <c r="M99" s="243"/>
      <c r="N99" s="127"/>
      <c r="O99" s="122" t="s">
        <v>396</v>
      </c>
      <c r="P99" s="243"/>
      <c r="Q99" s="127"/>
      <c r="R99" s="122" t="s">
        <v>396</v>
      </c>
      <c r="S99" s="243"/>
      <c r="T99" s="128"/>
      <c r="U99" s="123" t="s">
        <v>397</v>
      </c>
      <c r="V99" s="128"/>
      <c r="W99" s="123" t="s">
        <v>397</v>
      </c>
      <c r="X99" s="128"/>
      <c r="Y99" s="124" t="s">
        <v>404</v>
      </c>
      <c r="Z99" s="129"/>
      <c r="AB99" s="78" t="b">
        <v>0</v>
      </c>
      <c r="AC99" s="78" t="b">
        <v>0</v>
      </c>
      <c r="AD99" s="78" t="b">
        <v>0</v>
      </c>
    </row>
    <row r="100" spans="1:30" s="78" customFormat="1" ht="18" customHeight="1">
      <c r="A100" s="121">
        <v>94</v>
      </c>
      <c r="B100" s="318" t="str">
        <f t="shared" si="5"/>
        <v/>
      </c>
      <c r="C100" s="319"/>
      <c r="D100" s="241"/>
      <c r="E100" s="125"/>
      <c r="F100" s="122" t="s">
        <v>396</v>
      </c>
      <c r="G100" s="242"/>
      <c r="H100" s="203">
        <f t="shared" si="3"/>
        <v>0</v>
      </c>
      <c r="I100" s="122" t="s">
        <v>396</v>
      </c>
      <c r="J100" s="204">
        <f t="shared" si="4"/>
        <v>0</v>
      </c>
      <c r="K100" s="126"/>
      <c r="L100" s="122" t="s">
        <v>396</v>
      </c>
      <c r="M100" s="243"/>
      <c r="N100" s="127"/>
      <c r="O100" s="122" t="s">
        <v>396</v>
      </c>
      <c r="P100" s="243"/>
      <c r="Q100" s="127"/>
      <c r="R100" s="122" t="s">
        <v>396</v>
      </c>
      <c r="S100" s="243"/>
      <c r="T100" s="128"/>
      <c r="U100" s="123" t="s">
        <v>397</v>
      </c>
      <c r="V100" s="128"/>
      <c r="W100" s="123" t="s">
        <v>397</v>
      </c>
      <c r="X100" s="128"/>
      <c r="Y100" s="124" t="s">
        <v>404</v>
      </c>
      <c r="Z100" s="129"/>
      <c r="AB100" s="78" t="b">
        <v>0</v>
      </c>
      <c r="AC100" s="78" t="b">
        <v>0</v>
      </c>
      <c r="AD100" s="78" t="b">
        <v>0</v>
      </c>
    </row>
    <row r="101" spans="1:30" s="78" customFormat="1" ht="18" customHeight="1">
      <c r="A101" s="121">
        <v>95</v>
      </c>
      <c r="B101" s="318" t="str">
        <f t="shared" si="5"/>
        <v/>
      </c>
      <c r="C101" s="319"/>
      <c r="D101" s="241"/>
      <c r="E101" s="125"/>
      <c r="F101" s="122" t="s">
        <v>396</v>
      </c>
      <c r="G101" s="242"/>
      <c r="H101" s="203">
        <f t="shared" si="3"/>
        <v>0</v>
      </c>
      <c r="I101" s="122" t="s">
        <v>396</v>
      </c>
      <c r="J101" s="204">
        <f t="shared" si="4"/>
        <v>0</v>
      </c>
      <c r="K101" s="126"/>
      <c r="L101" s="122" t="s">
        <v>396</v>
      </c>
      <c r="M101" s="243"/>
      <c r="N101" s="127"/>
      <c r="O101" s="122" t="s">
        <v>396</v>
      </c>
      <c r="P101" s="243"/>
      <c r="Q101" s="127"/>
      <c r="R101" s="122" t="s">
        <v>396</v>
      </c>
      <c r="S101" s="243"/>
      <c r="T101" s="128"/>
      <c r="U101" s="123" t="s">
        <v>397</v>
      </c>
      <c r="V101" s="128"/>
      <c r="W101" s="123" t="s">
        <v>397</v>
      </c>
      <c r="X101" s="128"/>
      <c r="Y101" s="124" t="s">
        <v>404</v>
      </c>
      <c r="Z101" s="129"/>
      <c r="AB101" s="78" t="b">
        <v>0</v>
      </c>
      <c r="AC101" s="78" t="b">
        <v>0</v>
      </c>
      <c r="AD101" s="78" t="b">
        <v>0</v>
      </c>
    </row>
    <row r="102" spans="1:30" s="78" customFormat="1" ht="18" customHeight="1">
      <c r="A102" s="121">
        <v>96</v>
      </c>
      <c r="B102" s="318" t="str">
        <f t="shared" si="5"/>
        <v/>
      </c>
      <c r="C102" s="319"/>
      <c r="D102" s="241"/>
      <c r="E102" s="125"/>
      <c r="F102" s="122" t="s">
        <v>396</v>
      </c>
      <c r="G102" s="242"/>
      <c r="H102" s="203">
        <f t="shared" si="3"/>
        <v>0</v>
      </c>
      <c r="I102" s="122" t="s">
        <v>396</v>
      </c>
      <c r="J102" s="204">
        <f t="shared" si="4"/>
        <v>0</v>
      </c>
      <c r="K102" s="126"/>
      <c r="L102" s="122" t="s">
        <v>396</v>
      </c>
      <c r="M102" s="243"/>
      <c r="N102" s="127"/>
      <c r="O102" s="122" t="s">
        <v>396</v>
      </c>
      <c r="P102" s="243"/>
      <c r="Q102" s="127"/>
      <c r="R102" s="122" t="s">
        <v>396</v>
      </c>
      <c r="S102" s="243"/>
      <c r="T102" s="128"/>
      <c r="U102" s="123" t="s">
        <v>397</v>
      </c>
      <c r="V102" s="128"/>
      <c r="W102" s="123" t="s">
        <v>397</v>
      </c>
      <c r="X102" s="128"/>
      <c r="Y102" s="124" t="s">
        <v>404</v>
      </c>
      <c r="Z102" s="129"/>
      <c r="AB102" s="78" t="b">
        <v>0</v>
      </c>
      <c r="AC102" s="78" t="b">
        <v>0</v>
      </c>
      <c r="AD102" s="78" t="b">
        <v>0</v>
      </c>
    </row>
    <row r="103" spans="1:30" s="78" customFormat="1" ht="18" customHeight="1">
      <c r="A103" s="121">
        <v>97</v>
      </c>
      <c r="B103" s="318" t="str">
        <f t="shared" si="5"/>
        <v/>
      </c>
      <c r="C103" s="319"/>
      <c r="D103" s="241"/>
      <c r="E103" s="125"/>
      <c r="F103" s="122" t="s">
        <v>396</v>
      </c>
      <c r="G103" s="242"/>
      <c r="H103" s="203">
        <f t="shared" si="3"/>
        <v>0</v>
      </c>
      <c r="I103" s="122" t="s">
        <v>396</v>
      </c>
      <c r="J103" s="204">
        <f t="shared" si="4"/>
        <v>0</v>
      </c>
      <c r="K103" s="126"/>
      <c r="L103" s="122" t="s">
        <v>396</v>
      </c>
      <c r="M103" s="243"/>
      <c r="N103" s="127"/>
      <c r="O103" s="122" t="s">
        <v>396</v>
      </c>
      <c r="P103" s="243"/>
      <c r="Q103" s="127"/>
      <c r="R103" s="122" t="s">
        <v>396</v>
      </c>
      <c r="S103" s="243"/>
      <c r="T103" s="128"/>
      <c r="U103" s="123" t="s">
        <v>397</v>
      </c>
      <c r="V103" s="128"/>
      <c r="W103" s="123" t="s">
        <v>397</v>
      </c>
      <c r="X103" s="128"/>
      <c r="Y103" s="124" t="s">
        <v>404</v>
      </c>
      <c r="Z103" s="129"/>
      <c r="AB103" s="78" t="b">
        <v>0</v>
      </c>
      <c r="AC103" s="78" t="b">
        <v>0</v>
      </c>
      <c r="AD103" s="78" t="b">
        <v>0</v>
      </c>
    </row>
    <row r="104" spans="1:30" s="78" customFormat="1" ht="18" customHeight="1">
      <c r="A104" s="121">
        <v>98</v>
      </c>
      <c r="B104" s="318" t="str">
        <f t="shared" si="5"/>
        <v/>
      </c>
      <c r="C104" s="319"/>
      <c r="D104" s="241"/>
      <c r="E104" s="125"/>
      <c r="F104" s="122" t="s">
        <v>396</v>
      </c>
      <c r="G104" s="242"/>
      <c r="H104" s="203">
        <f t="shared" si="3"/>
        <v>0</v>
      </c>
      <c r="I104" s="122" t="s">
        <v>396</v>
      </c>
      <c r="J104" s="204">
        <f t="shared" si="4"/>
        <v>0</v>
      </c>
      <c r="K104" s="126"/>
      <c r="L104" s="122" t="s">
        <v>396</v>
      </c>
      <c r="M104" s="243"/>
      <c r="N104" s="127"/>
      <c r="O104" s="122" t="s">
        <v>396</v>
      </c>
      <c r="P104" s="243"/>
      <c r="Q104" s="127"/>
      <c r="R104" s="122" t="s">
        <v>396</v>
      </c>
      <c r="S104" s="243"/>
      <c r="T104" s="128"/>
      <c r="U104" s="123" t="s">
        <v>397</v>
      </c>
      <c r="V104" s="128"/>
      <c r="W104" s="123" t="s">
        <v>397</v>
      </c>
      <c r="X104" s="128"/>
      <c r="Y104" s="124" t="s">
        <v>404</v>
      </c>
      <c r="Z104" s="129"/>
      <c r="AB104" s="78" t="b">
        <v>0</v>
      </c>
      <c r="AC104" s="78" t="b">
        <v>0</v>
      </c>
      <c r="AD104" s="78" t="b">
        <v>0</v>
      </c>
    </row>
    <row r="105" spans="1:30" s="78" customFormat="1" ht="18" customHeight="1">
      <c r="A105" s="121">
        <v>99</v>
      </c>
      <c r="B105" s="318" t="str">
        <f t="shared" si="5"/>
        <v/>
      </c>
      <c r="C105" s="319"/>
      <c r="D105" s="241"/>
      <c r="E105" s="125"/>
      <c r="F105" s="122" t="s">
        <v>396</v>
      </c>
      <c r="G105" s="242"/>
      <c r="H105" s="203">
        <f t="shared" si="3"/>
        <v>0</v>
      </c>
      <c r="I105" s="122" t="s">
        <v>396</v>
      </c>
      <c r="J105" s="204">
        <f t="shared" si="4"/>
        <v>0</v>
      </c>
      <c r="K105" s="126"/>
      <c r="L105" s="122" t="s">
        <v>396</v>
      </c>
      <c r="M105" s="243"/>
      <c r="N105" s="127"/>
      <c r="O105" s="122" t="s">
        <v>396</v>
      </c>
      <c r="P105" s="243"/>
      <c r="Q105" s="127"/>
      <c r="R105" s="122" t="s">
        <v>396</v>
      </c>
      <c r="S105" s="243"/>
      <c r="T105" s="128"/>
      <c r="U105" s="123" t="s">
        <v>397</v>
      </c>
      <c r="V105" s="128"/>
      <c r="W105" s="123" t="s">
        <v>397</v>
      </c>
      <c r="X105" s="128"/>
      <c r="Y105" s="124" t="s">
        <v>404</v>
      </c>
      <c r="Z105" s="129"/>
      <c r="AB105" s="78" t="b">
        <v>0</v>
      </c>
      <c r="AC105" s="78" t="b">
        <v>0</v>
      </c>
      <c r="AD105" s="78" t="b">
        <v>0</v>
      </c>
    </row>
    <row r="106" spans="1:30" s="78" customFormat="1" ht="18" customHeight="1">
      <c r="A106" s="121">
        <v>100</v>
      </c>
      <c r="B106" s="318" t="str">
        <f t="shared" si="5"/>
        <v/>
      </c>
      <c r="C106" s="319"/>
      <c r="D106" s="241"/>
      <c r="E106" s="125"/>
      <c r="F106" s="122" t="s">
        <v>396</v>
      </c>
      <c r="G106" s="242"/>
      <c r="H106" s="203">
        <f t="shared" si="3"/>
        <v>0</v>
      </c>
      <c r="I106" s="122" t="s">
        <v>396</v>
      </c>
      <c r="J106" s="204">
        <f t="shared" si="4"/>
        <v>0</v>
      </c>
      <c r="K106" s="126"/>
      <c r="L106" s="122" t="s">
        <v>396</v>
      </c>
      <c r="M106" s="243"/>
      <c r="N106" s="127"/>
      <c r="O106" s="122" t="s">
        <v>396</v>
      </c>
      <c r="P106" s="243"/>
      <c r="Q106" s="127"/>
      <c r="R106" s="122" t="s">
        <v>396</v>
      </c>
      <c r="S106" s="243"/>
      <c r="T106" s="128"/>
      <c r="U106" s="123" t="s">
        <v>397</v>
      </c>
      <c r="V106" s="128"/>
      <c r="W106" s="123" t="s">
        <v>397</v>
      </c>
      <c r="X106" s="128"/>
      <c r="Y106" s="124" t="s">
        <v>404</v>
      </c>
      <c r="Z106" s="129"/>
      <c r="AB106" s="78" t="b">
        <v>0</v>
      </c>
      <c r="AC106" s="78" t="b">
        <v>0</v>
      </c>
      <c r="AD106" s="78" t="b">
        <v>0</v>
      </c>
    </row>
    <row r="107" spans="1:30" s="78" customFormat="1" ht="18" customHeight="1">
      <c r="A107" s="121">
        <v>101</v>
      </c>
      <c r="B107" s="318" t="str">
        <f t="shared" si="5"/>
        <v/>
      </c>
      <c r="C107" s="319"/>
      <c r="D107" s="241"/>
      <c r="E107" s="125"/>
      <c r="F107" s="122" t="s">
        <v>396</v>
      </c>
      <c r="G107" s="242"/>
      <c r="H107" s="203">
        <f t="shared" si="3"/>
        <v>0</v>
      </c>
      <c r="I107" s="122" t="s">
        <v>396</v>
      </c>
      <c r="J107" s="204">
        <f t="shared" si="4"/>
        <v>0</v>
      </c>
      <c r="K107" s="126"/>
      <c r="L107" s="122" t="s">
        <v>396</v>
      </c>
      <c r="M107" s="243"/>
      <c r="N107" s="127"/>
      <c r="O107" s="122" t="s">
        <v>396</v>
      </c>
      <c r="P107" s="243"/>
      <c r="Q107" s="127"/>
      <c r="R107" s="122" t="s">
        <v>396</v>
      </c>
      <c r="S107" s="243"/>
      <c r="T107" s="128"/>
      <c r="U107" s="123" t="s">
        <v>397</v>
      </c>
      <c r="V107" s="128"/>
      <c r="W107" s="123" t="s">
        <v>397</v>
      </c>
      <c r="X107" s="128"/>
      <c r="Y107" s="124" t="s">
        <v>404</v>
      </c>
      <c r="Z107" s="129"/>
      <c r="AB107" s="78" t="b">
        <v>0</v>
      </c>
      <c r="AC107" s="78" t="b">
        <v>0</v>
      </c>
      <c r="AD107" s="78" t="b">
        <v>0</v>
      </c>
    </row>
    <row r="108" spans="1:30" s="78" customFormat="1" ht="18" customHeight="1">
      <c r="A108" s="121">
        <v>102</v>
      </c>
      <c r="B108" s="318" t="str">
        <f t="shared" si="5"/>
        <v/>
      </c>
      <c r="C108" s="319"/>
      <c r="D108" s="241"/>
      <c r="E108" s="125"/>
      <c r="F108" s="122" t="s">
        <v>396</v>
      </c>
      <c r="G108" s="242"/>
      <c r="H108" s="203">
        <f t="shared" si="3"/>
        <v>0</v>
      </c>
      <c r="I108" s="122" t="s">
        <v>396</v>
      </c>
      <c r="J108" s="204">
        <f t="shared" si="4"/>
        <v>0</v>
      </c>
      <c r="K108" s="126"/>
      <c r="L108" s="122" t="s">
        <v>396</v>
      </c>
      <c r="M108" s="243"/>
      <c r="N108" s="127"/>
      <c r="O108" s="122" t="s">
        <v>396</v>
      </c>
      <c r="P108" s="243"/>
      <c r="Q108" s="127"/>
      <c r="R108" s="122" t="s">
        <v>396</v>
      </c>
      <c r="S108" s="243"/>
      <c r="T108" s="128"/>
      <c r="U108" s="123" t="s">
        <v>397</v>
      </c>
      <c r="V108" s="128"/>
      <c r="W108" s="123" t="s">
        <v>397</v>
      </c>
      <c r="X108" s="128"/>
      <c r="Y108" s="124" t="s">
        <v>404</v>
      </c>
      <c r="Z108" s="129"/>
      <c r="AB108" s="78" t="b">
        <v>0</v>
      </c>
      <c r="AC108" s="78" t="b">
        <v>0</v>
      </c>
      <c r="AD108" s="78" t="b">
        <v>0</v>
      </c>
    </row>
    <row r="109" spans="1:30" s="78" customFormat="1" ht="18" customHeight="1">
      <c r="A109" s="121">
        <v>103</v>
      </c>
      <c r="B109" s="318" t="str">
        <f t="shared" si="5"/>
        <v/>
      </c>
      <c r="C109" s="319"/>
      <c r="D109" s="241"/>
      <c r="E109" s="125"/>
      <c r="F109" s="122" t="s">
        <v>396</v>
      </c>
      <c r="G109" s="242"/>
      <c r="H109" s="203">
        <f t="shared" si="3"/>
        <v>0</v>
      </c>
      <c r="I109" s="122" t="s">
        <v>396</v>
      </c>
      <c r="J109" s="204">
        <f t="shared" si="4"/>
        <v>0</v>
      </c>
      <c r="K109" s="126"/>
      <c r="L109" s="122" t="s">
        <v>396</v>
      </c>
      <c r="M109" s="243"/>
      <c r="N109" s="127"/>
      <c r="O109" s="122" t="s">
        <v>396</v>
      </c>
      <c r="P109" s="243"/>
      <c r="Q109" s="127"/>
      <c r="R109" s="122" t="s">
        <v>396</v>
      </c>
      <c r="S109" s="243"/>
      <c r="T109" s="128"/>
      <c r="U109" s="123" t="s">
        <v>397</v>
      </c>
      <c r="V109" s="128"/>
      <c r="W109" s="123" t="s">
        <v>397</v>
      </c>
      <c r="X109" s="128"/>
      <c r="Y109" s="124" t="s">
        <v>404</v>
      </c>
      <c r="Z109" s="129"/>
      <c r="AB109" s="78" t="b">
        <v>0</v>
      </c>
      <c r="AC109" s="78" t="b">
        <v>0</v>
      </c>
      <c r="AD109" s="78" t="b">
        <v>0</v>
      </c>
    </row>
    <row r="110" spans="1:30" s="78" customFormat="1" ht="18" customHeight="1">
      <c r="A110" s="121">
        <v>104</v>
      </c>
      <c r="B110" s="318" t="str">
        <f t="shared" si="5"/>
        <v/>
      </c>
      <c r="C110" s="319"/>
      <c r="D110" s="241"/>
      <c r="E110" s="125"/>
      <c r="F110" s="122" t="s">
        <v>396</v>
      </c>
      <c r="G110" s="242"/>
      <c r="H110" s="203">
        <f t="shared" si="3"/>
        <v>0</v>
      </c>
      <c r="I110" s="122" t="s">
        <v>396</v>
      </c>
      <c r="J110" s="204">
        <f t="shared" si="4"/>
        <v>0</v>
      </c>
      <c r="K110" s="126"/>
      <c r="L110" s="122" t="s">
        <v>396</v>
      </c>
      <c r="M110" s="243"/>
      <c r="N110" s="127"/>
      <c r="O110" s="122" t="s">
        <v>396</v>
      </c>
      <c r="P110" s="243"/>
      <c r="Q110" s="127"/>
      <c r="R110" s="122" t="s">
        <v>396</v>
      </c>
      <c r="S110" s="243"/>
      <c r="T110" s="128"/>
      <c r="U110" s="123" t="s">
        <v>397</v>
      </c>
      <c r="V110" s="128"/>
      <c r="W110" s="123" t="s">
        <v>397</v>
      </c>
      <c r="X110" s="128"/>
      <c r="Y110" s="124" t="s">
        <v>404</v>
      </c>
      <c r="Z110" s="129"/>
      <c r="AB110" s="78" t="b">
        <v>0</v>
      </c>
      <c r="AC110" s="78" t="b">
        <v>0</v>
      </c>
      <c r="AD110" s="78" t="b">
        <v>0</v>
      </c>
    </row>
    <row r="111" spans="1:30" s="78" customFormat="1" ht="18" customHeight="1">
      <c r="A111" s="121">
        <v>105</v>
      </c>
      <c r="B111" s="318" t="str">
        <f t="shared" si="5"/>
        <v/>
      </c>
      <c r="C111" s="319"/>
      <c r="D111" s="241"/>
      <c r="E111" s="125"/>
      <c r="F111" s="122" t="s">
        <v>396</v>
      </c>
      <c r="G111" s="242"/>
      <c r="H111" s="203">
        <f t="shared" si="3"/>
        <v>0</v>
      </c>
      <c r="I111" s="122" t="s">
        <v>396</v>
      </c>
      <c r="J111" s="204">
        <f t="shared" si="4"/>
        <v>0</v>
      </c>
      <c r="K111" s="126"/>
      <c r="L111" s="122" t="s">
        <v>396</v>
      </c>
      <c r="M111" s="243"/>
      <c r="N111" s="127"/>
      <c r="O111" s="122" t="s">
        <v>396</v>
      </c>
      <c r="P111" s="243"/>
      <c r="Q111" s="127"/>
      <c r="R111" s="122" t="s">
        <v>396</v>
      </c>
      <c r="S111" s="243"/>
      <c r="T111" s="128"/>
      <c r="U111" s="123" t="s">
        <v>397</v>
      </c>
      <c r="V111" s="128"/>
      <c r="W111" s="123" t="s">
        <v>397</v>
      </c>
      <c r="X111" s="128"/>
      <c r="Y111" s="124" t="s">
        <v>404</v>
      </c>
      <c r="Z111" s="129"/>
      <c r="AB111" s="78" t="b">
        <v>0</v>
      </c>
      <c r="AC111" s="78" t="b">
        <v>0</v>
      </c>
      <c r="AD111" s="78" t="b">
        <v>0</v>
      </c>
    </row>
    <row r="112" spans="1:30" s="78" customFormat="1" ht="18" customHeight="1">
      <c r="A112" s="121">
        <v>106</v>
      </c>
      <c r="B112" s="318" t="str">
        <f t="shared" si="5"/>
        <v/>
      </c>
      <c r="C112" s="319"/>
      <c r="D112" s="241"/>
      <c r="E112" s="125"/>
      <c r="F112" s="122" t="s">
        <v>396</v>
      </c>
      <c r="G112" s="242"/>
      <c r="H112" s="203">
        <f t="shared" si="3"/>
        <v>0</v>
      </c>
      <c r="I112" s="122" t="s">
        <v>396</v>
      </c>
      <c r="J112" s="204">
        <f t="shared" si="4"/>
        <v>0</v>
      </c>
      <c r="K112" s="126"/>
      <c r="L112" s="122" t="s">
        <v>396</v>
      </c>
      <c r="M112" s="243"/>
      <c r="N112" s="127"/>
      <c r="O112" s="122" t="s">
        <v>396</v>
      </c>
      <c r="P112" s="243"/>
      <c r="Q112" s="127"/>
      <c r="R112" s="122" t="s">
        <v>396</v>
      </c>
      <c r="S112" s="243"/>
      <c r="T112" s="128"/>
      <c r="U112" s="123" t="s">
        <v>397</v>
      </c>
      <c r="V112" s="128"/>
      <c r="W112" s="123" t="s">
        <v>397</v>
      </c>
      <c r="X112" s="128"/>
      <c r="Y112" s="124" t="s">
        <v>404</v>
      </c>
      <c r="Z112" s="129"/>
      <c r="AB112" s="78" t="b">
        <v>0</v>
      </c>
      <c r="AC112" s="78" t="b">
        <v>0</v>
      </c>
      <c r="AD112" s="78" t="b">
        <v>0</v>
      </c>
    </row>
    <row r="113" spans="1:30" s="78" customFormat="1" ht="18" customHeight="1">
      <c r="A113" s="121">
        <v>107</v>
      </c>
      <c r="B113" s="318" t="str">
        <f t="shared" si="5"/>
        <v/>
      </c>
      <c r="C113" s="319"/>
      <c r="D113" s="241"/>
      <c r="E113" s="125"/>
      <c r="F113" s="122" t="s">
        <v>396</v>
      </c>
      <c r="G113" s="242"/>
      <c r="H113" s="203">
        <f t="shared" si="3"/>
        <v>0</v>
      </c>
      <c r="I113" s="122" t="s">
        <v>396</v>
      </c>
      <c r="J113" s="204">
        <f t="shared" si="4"/>
        <v>0</v>
      </c>
      <c r="K113" s="126"/>
      <c r="L113" s="122" t="s">
        <v>396</v>
      </c>
      <c r="M113" s="243"/>
      <c r="N113" s="127"/>
      <c r="O113" s="122" t="s">
        <v>396</v>
      </c>
      <c r="P113" s="243"/>
      <c r="Q113" s="127"/>
      <c r="R113" s="122" t="s">
        <v>396</v>
      </c>
      <c r="S113" s="243"/>
      <c r="T113" s="128"/>
      <c r="U113" s="123" t="s">
        <v>397</v>
      </c>
      <c r="V113" s="128"/>
      <c r="W113" s="123" t="s">
        <v>397</v>
      </c>
      <c r="X113" s="128"/>
      <c r="Y113" s="124" t="s">
        <v>404</v>
      </c>
      <c r="Z113" s="129"/>
      <c r="AB113" s="78" t="b">
        <v>0</v>
      </c>
      <c r="AC113" s="78" t="b">
        <v>0</v>
      </c>
      <c r="AD113" s="78" t="b">
        <v>0</v>
      </c>
    </row>
    <row r="114" spans="1:30" s="78" customFormat="1" ht="18" customHeight="1">
      <c r="A114" s="121">
        <v>108</v>
      </c>
      <c r="B114" s="318" t="str">
        <f t="shared" si="5"/>
        <v/>
      </c>
      <c r="C114" s="319"/>
      <c r="D114" s="241"/>
      <c r="E114" s="125"/>
      <c r="F114" s="122" t="s">
        <v>396</v>
      </c>
      <c r="G114" s="242"/>
      <c r="H114" s="203">
        <f t="shared" si="3"/>
        <v>0</v>
      </c>
      <c r="I114" s="122" t="s">
        <v>396</v>
      </c>
      <c r="J114" s="204">
        <f t="shared" si="4"/>
        <v>0</v>
      </c>
      <c r="K114" s="126"/>
      <c r="L114" s="122" t="s">
        <v>396</v>
      </c>
      <c r="M114" s="243"/>
      <c r="N114" s="127"/>
      <c r="O114" s="122" t="s">
        <v>396</v>
      </c>
      <c r="P114" s="243"/>
      <c r="Q114" s="127"/>
      <c r="R114" s="122" t="s">
        <v>396</v>
      </c>
      <c r="S114" s="243"/>
      <c r="T114" s="128"/>
      <c r="U114" s="123" t="s">
        <v>397</v>
      </c>
      <c r="V114" s="128"/>
      <c r="W114" s="123" t="s">
        <v>397</v>
      </c>
      <c r="X114" s="128"/>
      <c r="Y114" s="124" t="s">
        <v>404</v>
      </c>
      <c r="Z114" s="129"/>
      <c r="AB114" s="78" t="b">
        <v>0</v>
      </c>
      <c r="AC114" s="78" t="b">
        <v>0</v>
      </c>
      <c r="AD114" s="78" t="b">
        <v>0</v>
      </c>
    </row>
    <row r="115" spans="1:30" s="78" customFormat="1" ht="18" customHeight="1">
      <c r="A115" s="121">
        <v>109</v>
      </c>
      <c r="B115" s="318" t="str">
        <f t="shared" si="5"/>
        <v/>
      </c>
      <c r="C115" s="319"/>
      <c r="D115" s="241"/>
      <c r="E115" s="125"/>
      <c r="F115" s="122" t="s">
        <v>396</v>
      </c>
      <c r="G115" s="242"/>
      <c r="H115" s="203">
        <f t="shared" si="3"/>
        <v>0</v>
      </c>
      <c r="I115" s="122" t="s">
        <v>396</v>
      </c>
      <c r="J115" s="204">
        <f t="shared" si="4"/>
        <v>0</v>
      </c>
      <c r="K115" s="126"/>
      <c r="L115" s="122" t="s">
        <v>396</v>
      </c>
      <c r="M115" s="243"/>
      <c r="N115" s="127"/>
      <c r="O115" s="122" t="s">
        <v>396</v>
      </c>
      <c r="P115" s="243"/>
      <c r="Q115" s="127"/>
      <c r="R115" s="122" t="s">
        <v>396</v>
      </c>
      <c r="S115" s="243"/>
      <c r="T115" s="128"/>
      <c r="U115" s="123" t="s">
        <v>397</v>
      </c>
      <c r="V115" s="128"/>
      <c r="W115" s="123" t="s">
        <v>397</v>
      </c>
      <c r="X115" s="128"/>
      <c r="Y115" s="124" t="s">
        <v>404</v>
      </c>
      <c r="Z115" s="129"/>
      <c r="AB115" s="78" t="b">
        <v>0</v>
      </c>
      <c r="AC115" s="78" t="b">
        <v>0</v>
      </c>
      <c r="AD115" s="78" t="b">
        <v>0</v>
      </c>
    </row>
    <row r="116" spans="1:30" s="78" customFormat="1" ht="18" customHeight="1">
      <c r="A116" s="121">
        <v>110</v>
      </c>
      <c r="B116" s="318" t="str">
        <f t="shared" si="5"/>
        <v/>
      </c>
      <c r="C116" s="319"/>
      <c r="D116" s="241"/>
      <c r="E116" s="125"/>
      <c r="F116" s="122" t="s">
        <v>396</v>
      </c>
      <c r="G116" s="242"/>
      <c r="H116" s="203">
        <f t="shared" si="3"/>
        <v>0</v>
      </c>
      <c r="I116" s="122" t="s">
        <v>396</v>
      </c>
      <c r="J116" s="204">
        <f t="shared" si="4"/>
        <v>0</v>
      </c>
      <c r="K116" s="126"/>
      <c r="L116" s="122" t="s">
        <v>396</v>
      </c>
      <c r="M116" s="243"/>
      <c r="N116" s="127"/>
      <c r="O116" s="122" t="s">
        <v>396</v>
      </c>
      <c r="P116" s="243"/>
      <c r="Q116" s="127"/>
      <c r="R116" s="122" t="s">
        <v>396</v>
      </c>
      <c r="S116" s="243"/>
      <c r="T116" s="128"/>
      <c r="U116" s="123" t="s">
        <v>397</v>
      </c>
      <c r="V116" s="128"/>
      <c r="W116" s="123" t="s">
        <v>397</v>
      </c>
      <c r="X116" s="128"/>
      <c r="Y116" s="124" t="s">
        <v>404</v>
      </c>
      <c r="Z116" s="129"/>
      <c r="AB116" s="78" t="b">
        <v>0</v>
      </c>
      <c r="AC116" s="78" t="b">
        <v>0</v>
      </c>
      <c r="AD116" s="78" t="b">
        <v>0</v>
      </c>
    </row>
    <row r="117" spans="1:30" s="78" customFormat="1" ht="18" customHeight="1">
      <c r="A117" s="121">
        <v>111</v>
      </c>
      <c r="B117" s="318" t="str">
        <f t="shared" si="5"/>
        <v/>
      </c>
      <c r="C117" s="319"/>
      <c r="D117" s="241"/>
      <c r="E117" s="125"/>
      <c r="F117" s="122" t="s">
        <v>396</v>
      </c>
      <c r="G117" s="242"/>
      <c r="H117" s="203">
        <f t="shared" si="3"/>
        <v>0</v>
      </c>
      <c r="I117" s="122" t="s">
        <v>396</v>
      </c>
      <c r="J117" s="204">
        <f t="shared" si="4"/>
        <v>0</v>
      </c>
      <c r="K117" s="126"/>
      <c r="L117" s="122" t="s">
        <v>396</v>
      </c>
      <c r="M117" s="243"/>
      <c r="N117" s="127"/>
      <c r="O117" s="122" t="s">
        <v>396</v>
      </c>
      <c r="P117" s="243"/>
      <c r="Q117" s="127"/>
      <c r="R117" s="122" t="s">
        <v>396</v>
      </c>
      <c r="S117" s="243"/>
      <c r="T117" s="128"/>
      <c r="U117" s="123" t="s">
        <v>397</v>
      </c>
      <c r="V117" s="128"/>
      <c r="W117" s="123" t="s">
        <v>397</v>
      </c>
      <c r="X117" s="128"/>
      <c r="Y117" s="124" t="s">
        <v>404</v>
      </c>
      <c r="Z117" s="129"/>
      <c r="AB117" s="78" t="b">
        <v>0</v>
      </c>
      <c r="AC117" s="78" t="b">
        <v>0</v>
      </c>
      <c r="AD117" s="78" t="b">
        <v>0</v>
      </c>
    </row>
    <row r="118" spans="1:30" s="78" customFormat="1" ht="18" customHeight="1">
      <c r="A118" s="121">
        <v>112</v>
      </c>
      <c r="B118" s="318" t="str">
        <f t="shared" si="5"/>
        <v/>
      </c>
      <c r="C118" s="319"/>
      <c r="D118" s="241"/>
      <c r="E118" s="125"/>
      <c r="F118" s="122" t="s">
        <v>396</v>
      </c>
      <c r="G118" s="242"/>
      <c r="H118" s="203">
        <f t="shared" si="3"/>
        <v>0</v>
      </c>
      <c r="I118" s="122" t="s">
        <v>396</v>
      </c>
      <c r="J118" s="204">
        <f t="shared" si="4"/>
        <v>0</v>
      </c>
      <c r="K118" s="126"/>
      <c r="L118" s="122" t="s">
        <v>396</v>
      </c>
      <c r="M118" s="243"/>
      <c r="N118" s="127"/>
      <c r="O118" s="122" t="s">
        <v>396</v>
      </c>
      <c r="P118" s="243"/>
      <c r="Q118" s="127"/>
      <c r="R118" s="122" t="s">
        <v>396</v>
      </c>
      <c r="S118" s="243"/>
      <c r="T118" s="128"/>
      <c r="U118" s="123" t="s">
        <v>397</v>
      </c>
      <c r="V118" s="128"/>
      <c r="W118" s="123" t="s">
        <v>397</v>
      </c>
      <c r="X118" s="128"/>
      <c r="Y118" s="124" t="s">
        <v>404</v>
      </c>
      <c r="Z118" s="129"/>
      <c r="AB118" s="78" t="b">
        <v>0</v>
      </c>
      <c r="AC118" s="78" t="b">
        <v>0</v>
      </c>
      <c r="AD118" s="78" t="b">
        <v>0</v>
      </c>
    </row>
    <row r="119" spans="1:30" s="78" customFormat="1" ht="18" customHeight="1">
      <c r="A119" s="121">
        <v>113</v>
      </c>
      <c r="B119" s="318" t="str">
        <f t="shared" si="5"/>
        <v/>
      </c>
      <c r="C119" s="319"/>
      <c r="D119" s="241"/>
      <c r="E119" s="125"/>
      <c r="F119" s="122" t="s">
        <v>396</v>
      </c>
      <c r="G119" s="242"/>
      <c r="H119" s="203">
        <f t="shared" si="3"/>
        <v>0</v>
      </c>
      <c r="I119" s="122" t="s">
        <v>396</v>
      </c>
      <c r="J119" s="204">
        <f t="shared" si="4"/>
        <v>0</v>
      </c>
      <c r="K119" s="126"/>
      <c r="L119" s="122" t="s">
        <v>396</v>
      </c>
      <c r="M119" s="243"/>
      <c r="N119" s="127"/>
      <c r="O119" s="122" t="s">
        <v>396</v>
      </c>
      <c r="P119" s="243"/>
      <c r="Q119" s="127"/>
      <c r="R119" s="122" t="s">
        <v>396</v>
      </c>
      <c r="S119" s="243"/>
      <c r="T119" s="128"/>
      <c r="U119" s="123" t="s">
        <v>397</v>
      </c>
      <c r="V119" s="128"/>
      <c r="W119" s="123" t="s">
        <v>397</v>
      </c>
      <c r="X119" s="128"/>
      <c r="Y119" s="124" t="s">
        <v>404</v>
      </c>
      <c r="Z119" s="129"/>
      <c r="AB119" s="78" t="b">
        <v>0</v>
      </c>
      <c r="AC119" s="78" t="b">
        <v>0</v>
      </c>
      <c r="AD119" s="78" t="b">
        <v>0</v>
      </c>
    </row>
    <row r="120" spans="1:30" s="78" customFormat="1" ht="18" customHeight="1">
      <c r="A120" s="121">
        <v>114</v>
      </c>
      <c r="B120" s="318" t="str">
        <f t="shared" si="5"/>
        <v/>
      </c>
      <c r="C120" s="319"/>
      <c r="D120" s="241"/>
      <c r="E120" s="125"/>
      <c r="F120" s="122" t="s">
        <v>396</v>
      </c>
      <c r="G120" s="242"/>
      <c r="H120" s="203">
        <f t="shared" si="3"/>
        <v>0</v>
      </c>
      <c r="I120" s="122" t="s">
        <v>396</v>
      </c>
      <c r="J120" s="204">
        <f t="shared" si="4"/>
        <v>0</v>
      </c>
      <c r="K120" s="126"/>
      <c r="L120" s="122" t="s">
        <v>396</v>
      </c>
      <c r="M120" s="243"/>
      <c r="N120" s="127"/>
      <c r="O120" s="122" t="s">
        <v>396</v>
      </c>
      <c r="P120" s="243"/>
      <c r="Q120" s="127"/>
      <c r="R120" s="122" t="s">
        <v>396</v>
      </c>
      <c r="S120" s="243"/>
      <c r="T120" s="128"/>
      <c r="U120" s="123" t="s">
        <v>397</v>
      </c>
      <c r="V120" s="128"/>
      <c r="W120" s="123" t="s">
        <v>397</v>
      </c>
      <c r="X120" s="128"/>
      <c r="Y120" s="124" t="s">
        <v>404</v>
      </c>
      <c r="Z120" s="129"/>
      <c r="AB120" s="78" t="b">
        <v>0</v>
      </c>
      <c r="AC120" s="78" t="b">
        <v>0</v>
      </c>
      <c r="AD120" s="78" t="b">
        <v>0</v>
      </c>
    </row>
    <row r="121" spans="1:30" s="78" customFormat="1" ht="18" customHeight="1">
      <c r="A121" s="121">
        <v>115</v>
      </c>
      <c r="B121" s="318" t="str">
        <f t="shared" si="5"/>
        <v/>
      </c>
      <c r="C121" s="319"/>
      <c r="D121" s="241"/>
      <c r="E121" s="125"/>
      <c r="F121" s="122" t="s">
        <v>396</v>
      </c>
      <c r="G121" s="242"/>
      <c r="H121" s="203">
        <f t="shared" si="3"/>
        <v>0</v>
      </c>
      <c r="I121" s="122" t="s">
        <v>396</v>
      </c>
      <c r="J121" s="204">
        <f t="shared" si="4"/>
        <v>0</v>
      </c>
      <c r="K121" s="126"/>
      <c r="L121" s="122" t="s">
        <v>396</v>
      </c>
      <c r="M121" s="243"/>
      <c r="N121" s="127"/>
      <c r="O121" s="122" t="s">
        <v>396</v>
      </c>
      <c r="P121" s="243"/>
      <c r="Q121" s="127"/>
      <c r="R121" s="122" t="s">
        <v>396</v>
      </c>
      <c r="S121" s="243"/>
      <c r="T121" s="128"/>
      <c r="U121" s="123" t="s">
        <v>397</v>
      </c>
      <c r="V121" s="128"/>
      <c r="W121" s="123" t="s">
        <v>397</v>
      </c>
      <c r="X121" s="128"/>
      <c r="Y121" s="124" t="s">
        <v>404</v>
      </c>
      <c r="Z121" s="129"/>
      <c r="AB121" s="78" t="b">
        <v>0</v>
      </c>
      <c r="AC121" s="78" t="b">
        <v>0</v>
      </c>
      <c r="AD121" s="78" t="b">
        <v>0</v>
      </c>
    </row>
    <row r="122" spans="1:30" s="78" customFormat="1" ht="18" customHeight="1">
      <c r="A122" s="121">
        <v>116</v>
      </c>
      <c r="B122" s="318" t="str">
        <f t="shared" si="5"/>
        <v/>
      </c>
      <c r="C122" s="319"/>
      <c r="D122" s="241"/>
      <c r="E122" s="125"/>
      <c r="F122" s="122" t="s">
        <v>396</v>
      </c>
      <c r="G122" s="242"/>
      <c r="H122" s="203">
        <f t="shared" si="3"/>
        <v>0</v>
      </c>
      <c r="I122" s="122" t="s">
        <v>396</v>
      </c>
      <c r="J122" s="204">
        <f t="shared" si="4"/>
        <v>0</v>
      </c>
      <c r="K122" s="126"/>
      <c r="L122" s="122" t="s">
        <v>396</v>
      </c>
      <c r="M122" s="243"/>
      <c r="N122" s="127"/>
      <c r="O122" s="122" t="s">
        <v>396</v>
      </c>
      <c r="P122" s="243"/>
      <c r="Q122" s="127"/>
      <c r="R122" s="122" t="s">
        <v>396</v>
      </c>
      <c r="S122" s="243"/>
      <c r="T122" s="128"/>
      <c r="U122" s="123" t="s">
        <v>397</v>
      </c>
      <c r="V122" s="128"/>
      <c r="W122" s="123" t="s">
        <v>397</v>
      </c>
      <c r="X122" s="128"/>
      <c r="Y122" s="124" t="s">
        <v>404</v>
      </c>
      <c r="Z122" s="129"/>
      <c r="AB122" s="78" t="b">
        <v>0</v>
      </c>
      <c r="AC122" s="78" t="b">
        <v>0</v>
      </c>
      <c r="AD122" s="78" t="b">
        <v>0</v>
      </c>
    </row>
    <row r="123" spans="1:30" s="78" customFormat="1" ht="18" customHeight="1">
      <c r="A123" s="121">
        <v>117</v>
      </c>
      <c r="B123" s="318" t="str">
        <f t="shared" si="5"/>
        <v/>
      </c>
      <c r="C123" s="319"/>
      <c r="D123" s="241"/>
      <c r="E123" s="125"/>
      <c r="F123" s="122" t="s">
        <v>396</v>
      </c>
      <c r="G123" s="242"/>
      <c r="H123" s="203">
        <f t="shared" si="3"/>
        <v>0</v>
      </c>
      <c r="I123" s="122" t="s">
        <v>396</v>
      </c>
      <c r="J123" s="204">
        <f t="shared" si="4"/>
        <v>0</v>
      </c>
      <c r="K123" s="126"/>
      <c r="L123" s="122" t="s">
        <v>396</v>
      </c>
      <c r="M123" s="243"/>
      <c r="N123" s="127"/>
      <c r="O123" s="122" t="s">
        <v>396</v>
      </c>
      <c r="P123" s="243"/>
      <c r="Q123" s="127"/>
      <c r="R123" s="122" t="s">
        <v>396</v>
      </c>
      <c r="S123" s="243"/>
      <c r="T123" s="128"/>
      <c r="U123" s="123" t="s">
        <v>397</v>
      </c>
      <c r="V123" s="128"/>
      <c r="W123" s="123" t="s">
        <v>397</v>
      </c>
      <c r="X123" s="128"/>
      <c r="Y123" s="124" t="s">
        <v>404</v>
      </c>
      <c r="Z123" s="129"/>
      <c r="AB123" s="78" t="b">
        <v>0</v>
      </c>
      <c r="AC123" s="78" t="b">
        <v>0</v>
      </c>
      <c r="AD123" s="78" t="b">
        <v>0</v>
      </c>
    </row>
    <row r="124" spans="1:30" s="78" customFormat="1" ht="18" customHeight="1">
      <c r="A124" s="121">
        <v>118</v>
      </c>
      <c r="B124" s="318" t="str">
        <f t="shared" si="5"/>
        <v/>
      </c>
      <c r="C124" s="319"/>
      <c r="D124" s="241"/>
      <c r="E124" s="125"/>
      <c r="F124" s="122" t="s">
        <v>396</v>
      </c>
      <c r="G124" s="242"/>
      <c r="H124" s="203">
        <f t="shared" si="3"/>
        <v>0</v>
      </c>
      <c r="I124" s="122" t="s">
        <v>396</v>
      </c>
      <c r="J124" s="204">
        <f t="shared" si="4"/>
        <v>0</v>
      </c>
      <c r="K124" s="126"/>
      <c r="L124" s="122" t="s">
        <v>396</v>
      </c>
      <c r="M124" s="243"/>
      <c r="N124" s="127"/>
      <c r="O124" s="122" t="s">
        <v>396</v>
      </c>
      <c r="P124" s="243"/>
      <c r="Q124" s="127"/>
      <c r="R124" s="122" t="s">
        <v>396</v>
      </c>
      <c r="S124" s="243"/>
      <c r="T124" s="128"/>
      <c r="U124" s="123" t="s">
        <v>397</v>
      </c>
      <c r="V124" s="128"/>
      <c r="W124" s="123" t="s">
        <v>397</v>
      </c>
      <c r="X124" s="128"/>
      <c r="Y124" s="124" t="s">
        <v>404</v>
      </c>
      <c r="Z124" s="129"/>
      <c r="AB124" s="78" t="b">
        <v>0</v>
      </c>
      <c r="AC124" s="78" t="b">
        <v>0</v>
      </c>
      <c r="AD124" s="78" t="b">
        <v>0</v>
      </c>
    </row>
    <row r="125" spans="1:30" s="78" customFormat="1" ht="18" customHeight="1">
      <c r="A125" s="121">
        <v>119</v>
      </c>
      <c r="B125" s="318" t="str">
        <f t="shared" si="5"/>
        <v/>
      </c>
      <c r="C125" s="319"/>
      <c r="D125" s="241"/>
      <c r="E125" s="125"/>
      <c r="F125" s="122" t="s">
        <v>396</v>
      </c>
      <c r="G125" s="242"/>
      <c r="H125" s="203">
        <f t="shared" si="3"/>
        <v>0</v>
      </c>
      <c r="I125" s="122" t="s">
        <v>396</v>
      </c>
      <c r="J125" s="204">
        <f t="shared" si="4"/>
        <v>0</v>
      </c>
      <c r="K125" s="126"/>
      <c r="L125" s="122" t="s">
        <v>396</v>
      </c>
      <c r="M125" s="243"/>
      <c r="N125" s="127"/>
      <c r="O125" s="122" t="s">
        <v>396</v>
      </c>
      <c r="P125" s="243"/>
      <c r="Q125" s="127"/>
      <c r="R125" s="122" t="s">
        <v>396</v>
      </c>
      <c r="S125" s="243"/>
      <c r="T125" s="128"/>
      <c r="U125" s="123" t="s">
        <v>397</v>
      </c>
      <c r="V125" s="128"/>
      <c r="W125" s="123" t="s">
        <v>397</v>
      </c>
      <c r="X125" s="128"/>
      <c r="Y125" s="124" t="s">
        <v>404</v>
      </c>
      <c r="Z125" s="129"/>
      <c r="AB125" s="78" t="b">
        <v>0</v>
      </c>
      <c r="AC125" s="78" t="b">
        <v>0</v>
      </c>
      <c r="AD125" s="78" t="b">
        <v>0</v>
      </c>
    </row>
    <row r="126" spans="1:30" s="78" customFormat="1" ht="18" customHeight="1">
      <c r="A126" s="121">
        <v>120</v>
      </c>
      <c r="B126" s="318" t="str">
        <f t="shared" si="5"/>
        <v/>
      </c>
      <c r="C126" s="319"/>
      <c r="D126" s="241"/>
      <c r="E126" s="125"/>
      <c r="F126" s="122" t="s">
        <v>396</v>
      </c>
      <c r="G126" s="242"/>
      <c r="H126" s="203">
        <f t="shared" si="3"/>
        <v>0</v>
      </c>
      <c r="I126" s="122" t="s">
        <v>396</v>
      </c>
      <c r="J126" s="204">
        <f t="shared" si="4"/>
        <v>0</v>
      </c>
      <c r="K126" s="126"/>
      <c r="L126" s="122" t="s">
        <v>396</v>
      </c>
      <c r="M126" s="243"/>
      <c r="N126" s="127"/>
      <c r="O126" s="122" t="s">
        <v>396</v>
      </c>
      <c r="P126" s="243"/>
      <c r="Q126" s="127"/>
      <c r="R126" s="122" t="s">
        <v>396</v>
      </c>
      <c r="S126" s="243"/>
      <c r="T126" s="128"/>
      <c r="U126" s="123" t="s">
        <v>397</v>
      </c>
      <c r="V126" s="128"/>
      <c r="W126" s="123" t="s">
        <v>397</v>
      </c>
      <c r="X126" s="128"/>
      <c r="Y126" s="124" t="s">
        <v>404</v>
      </c>
      <c r="Z126" s="129"/>
      <c r="AB126" s="78" t="b">
        <v>0</v>
      </c>
      <c r="AC126" s="78" t="b">
        <v>0</v>
      </c>
      <c r="AD126" s="78" t="b">
        <v>0</v>
      </c>
    </row>
    <row r="127" spans="1:30" s="78" customFormat="1" ht="18" customHeight="1">
      <c r="A127" s="121">
        <v>121</v>
      </c>
      <c r="B127" s="318" t="str">
        <f t="shared" si="5"/>
        <v/>
      </c>
      <c r="C127" s="319"/>
      <c r="D127" s="241"/>
      <c r="E127" s="125"/>
      <c r="F127" s="122" t="s">
        <v>396</v>
      </c>
      <c r="G127" s="242"/>
      <c r="H127" s="203">
        <f t="shared" si="3"/>
        <v>0</v>
      </c>
      <c r="I127" s="122" t="s">
        <v>396</v>
      </c>
      <c r="J127" s="204">
        <f t="shared" si="4"/>
        <v>0</v>
      </c>
      <c r="K127" s="126"/>
      <c r="L127" s="122" t="s">
        <v>396</v>
      </c>
      <c r="M127" s="243"/>
      <c r="N127" s="127"/>
      <c r="O127" s="122" t="s">
        <v>396</v>
      </c>
      <c r="P127" s="243"/>
      <c r="Q127" s="127"/>
      <c r="R127" s="122" t="s">
        <v>396</v>
      </c>
      <c r="S127" s="243"/>
      <c r="T127" s="128"/>
      <c r="U127" s="123" t="s">
        <v>397</v>
      </c>
      <c r="V127" s="128"/>
      <c r="W127" s="123" t="s">
        <v>397</v>
      </c>
      <c r="X127" s="128"/>
      <c r="Y127" s="124" t="s">
        <v>404</v>
      </c>
      <c r="Z127" s="129"/>
      <c r="AB127" s="78" t="b">
        <v>0</v>
      </c>
      <c r="AC127" s="78" t="b">
        <v>0</v>
      </c>
      <c r="AD127" s="78" t="b">
        <v>0</v>
      </c>
    </row>
    <row r="128" spans="1:30" s="78" customFormat="1" ht="18" customHeight="1">
      <c r="A128" s="121">
        <v>122</v>
      </c>
      <c r="B128" s="318" t="str">
        <f t="shared" si="5"/>
        <v/>
      </c>
      <c r="C128" s="319"/>
      <c r="D128" s="241"/>
      <c r="E128" s="125"/>
      <c r="F128" s="122" t="s">
        <v>396</v>
      </c>
      <c r="G128" s="242"/>
      <c r="H128" s="203">
        <f t="shared" si="3"/>
        <v>0</v>
      </c>
      <c r="I128" s="122" t="s">
        <v>396</v>
      </c>
      <c r="J128" s="204">
        <f t="shared" si="4"/>
        <v>0</v>
      </c>
      <c r="K128" s="126"/>
      <c r="L128" s="122" t="s">
        <v>396</v>
      </c>
      <c r="M128" s="243"/>
      <c r="N128" s="127"/>
      <c r="O128" s="122" t="s">
        <v>396</v>
      </c>
      <c r="P128" s="243"/>
      <c r="Q128" s="127"/>
      <c r="R128" s="122" t="s">
        <v>396</v>
      </c>
      <c r="S128" s="243"/>
      <c r="T128" s="128"/>
      <c r="U128" s="123" t="s">
        <v>397</v>
      </c>
      <c r="V128" s="128"/>
      <c r="W128" s="123" t="s">
        <v>397</v>
      </c>
      <c r="X128" s="128"/>
      <c r="Y128" s="124" t="s">
        <v>404</v>
      </c>
      <c r="Z128" s="129"/>
      <c r="AB128" s="78" t="b">
        <v>0</v>
      </c>
      <c r="AC128" s="78" t="b">
        <v>0</v>
      </c>
      <c r="AD128" s="78" t="b">
        <v>0</v>
      </c>
    </row>
    <row r="129" spans="1:30" s="78" customFormat="1" ht="18" customHeight="1">
      <c r="A129" s="121">
        <v>123</v>
      </c>
      <c r="B129" s="318" t="str">
        <f t="shared" si="5"/>
        <v/>
      </c>
      <c r="C129" s="319"/>
      <c r="D129" s="241"/>
      <c r="E129" s="125"/>
      <c r="F129" s="122" t="s">
        <v>396</v>
      </c>
      <c r="G129" s="242"/>
      <c r="H129" s="203">
        <f t="shared" si="3"/>
        <v>0</v>
      </c>
      <c r="I129" s="122" t="s">
        <v>396</v>
      </c>
      <c r="J129" s="204">
        <f t="shared" si="4"/>
        <v>0</v>
      </c>
      <c r="K129" s="126"/>
      <c r="L129" s="122" t="s">
        <v>396</v>
      </c>
      <c r="M129" s="243"/>
      <c r="N129" s="127"/>
      <c r="O129" s="122" t="s">
        <v>396</v>
      </c>
      <c r="P129" s="243"/>
      <c r="Q129" s="127"/>
      <c r="R129" s="122" t="s">
        <v>396</v>
      </c>
      <c r="S129" s="243"/>
      <c r="T129" s="128"/>
      <c r="U129" s="123" t="s">
        <v>397</v>
      </c>
      <c r="V129" s="128"/>
      <c r="W129" s="123" t="s">
        <v>397</v>
      </c>
      <c r="X129" s="128"/>
      <c r="Y129" s="124" t="s">
        <v>404</v>
      </c>
      <c r="Z129" s="129"/>
      <c r="AB129" s="78" t="b">
        <v>0</v>
      </c>
      <c r="AC129" s="78" t="b">
        <v>0</v>
      </c>
      <c r="AD129" s="78" t="b">
        <v>0</v>
      </c>
    </row>
    <row r="130" spans="1:30" s="78" customFormat="1" ht="18" customHeight="1">
      <c r="A130" s="121">
        <v>124</v>
      </c>
      <c r="B130" s="318" t="str">
        <f t="shared" si="5"/>
        <v/>
      </c>
      <c r="C130" s="319"/>
      <c r="D130" s="241"/>
      <c r="E130" s="125"/>
      <c r="F130" s="122" t="s">
        <v>396</v>
      </c>
      <c r="G130" s="242"/>
      <c r="H130" s="203">
        <f t="shared" si="3"/>
        <v>0</v>
      </c>
      <c r="I130" s="122" t="s">
        <v>396</v>
      </c>
      <c r="J130" s="204">
        <f t="shared" si="4"/>
        <v>0</v>
      </c>
      <c r="K130" s="126"/>
      <c r="L130" s="122" t="s">
        <v>396</v>
      </c>
      <c r="M130" s="243"/>
      <c r="N130" s="127"/>
      <c r="O130" s="122" t="s">
        <v>396</v>
      </c>
      <c r="P130" s="243"/>
      <c r="Q130" s="127"/>
      <c r="R130" s="122" t="s">
        <v>396</v>
      </c>
      <c r="S130" s="243"/>
      <c r="T130" s="128"/>
      <c r="U130" s="123" t="s">
        <v>397</v>
      </c>
      <c r="V130" s="128"/>
      <c r="W130" s="123" t="s">
        <v>397</v>
      </c>
      <c r="X130" s="128"/>
      <c r="Y130" s="124" t="s">
        <v>404</v>
      </c>
      <c r="Z130" s="129"/>
      <c r="AB130" s="78" t="b">
        <v>0</v>
      </c>
      <c r="AC130" s="78" t="b">
        <v>0</v>
      </c>
      <c r="AD130" s="78" t="b">
        <v>0</v>
      </c>
    </row>
    <row r="131" spans="1:30" s="78" customFormat="1" ht="18" customHeight="1">
      <c r="A131" s="121">
        <v>125</v>
      </c>
      <c r="B131" s="318" t="str">
        <f t="shared" si="5"/>
        <v/>
      </c>
      <c r="C131" s="319"/>
      <c r="D131" s="241"/>
      <c r="E131" s="125"/>
      <c r="F131" s="122" t="s">
        <v>396</v>
      </c>
      <c r="G131" s="242"/>
      <c r="H131" s="203">
        <f t="shared" si="3"/>
        <v>0</v>
      </c>
      <c r="I131" s="122" t="s">
        <v>396</v>
      </c>
      <c r="J131" s="204">
        <f t="shared" si="4"/>
        <v>0</v>
      </c>
      <c r="K131" s="126"/>
      <c r="L131" s="122" t="s">
        <v>396</v>
      </c>
      <c r="M131" s="243"/>
      <c r="N131" s="127"/>
      <c r="O131" s="122" t="s">
        <v>396</v>
      </c>
      <c r="P131" s="243"/>
      <c r="Q131" s="127"/>
      <c r="R131" s="122" t="s">
        <v>396</v>
      </c>
      <c r="S131" s="243"/>
      <c r="T131" s="128"/>
      <c r="U131" s="123" t="s">
        <v>397</v>
      </c>
      <c r="V131" s="128"/>
      <c r="W131" s="123" t="s">
        <v>397</v>
      </c>
      <c r="X131" s="128"/>
      <c r="Y131" s="124" t="s">
        <v>404</v>
      </c>
      <c r="Z131" s="129"/>
      <c r="AB131" s="78" t="b">
        <v>0</v>
      </c>
      <c r="AC131" s="78" t="b">
        <v>0</v>
      </c>
      <c r="AD131" s="78" t="b">
        <v>0</v>
      </c>
    </row>
    <row r="132" spans="1:30" s="78" customFormat="1" ht="18" customHeight="1">
      <c r="A132" s="121">
        <v>126</v>
      </c>
      <c r="B132" s="318" t="str">
        <f t="shared" si="5"/>
        <v/>
      </c>
      <c r="C132" s="319"/>
      <c r="D132" s="241"/>
      <c r="E132" s="125"/>
      <c r="F132" s="122" t="s">
        <v>396</v>
      </c>
      <c r="G132" s="242"/>
      <c r="H132" s="203">
        <f t="shared" si="3"/>
        <v>0</v>
      </c>
      <c r="I132" s="122" t="s">
        <v>396</v>
      </c>
      <c r="J132" s="204">
        <f t="shared" si="4"/>
        <v>0</v>
      </c>
      <c r="K132" s="126"/>
      <c r="L132" s="122" t="s">
        <v>396</v>
      </c>
      <c r="M132" s="243"/>
      <c r="N132" s="127"/>
      <c r="O132" s="122" t="s">
        <v>396</v>
      </c>
      <c r="P132" s="243"/>
      <c r="Q132" s="127"/>
      <c r="R132" s="122" t="s">
        <v>396</v>
      </c>
      <c r="S132" s="243"/>
      <c r="T132" s="128"/>
      <c r="U132" s="123" t="s">
        <v>397</v>
      </c>
      <c r="V132" s="128"/>
      <c r="W132" s="123" t="s">
        <v>397</v>
      </c>
      <c r="X132" s="128"/>
      <c r="Y132" s="124" t="s">
        <v>404</v>
      </c>
      <c r="Z132" s="129"/>
      <c r="AB132" s="78" t="b">
        <v>0</v>
      </c>
      <c r="AC132" s="78" t="b">
        <v>0</v>
      </c>
      <c r="AD132" s="78" t="b">
        <v>0</v>
      </c>
    </row>
    <row r="133" spans="1:30" s="78" customFormat="1" ht="18" customHeight="1">
      <c r="A133" s="121">
        <v>127</v>
      </c>
      <c r="B133" s="318" t="str">
        <f t="shared" si="5"/>
        <v/>
      </c>
      <c r="C133" s="319"/>
      <c r="D133" s="241"/>
      <c r="E133" s="125"/>
      <c r="F133" s="122" t="s">
        <v>396</v>
      </c>
      <c r="G133" s="242"/>
      <c r="H133" s="203">
        <f t="shared" si="3"/>
        <v>0</v>
      </c>
      <c r="I133" s="122" t="s">
        <v>396</v>
      </c>
      <c r="J133" s="204">
        <f t="shared" si="4"/>
        <v>0</v>
      </c>
      <c r="K133" s="126"/>
      <c r="L133" s="122" t="s">
        <v>396</v>
      </c>
      <c r="M133" s="243"/>
      <c r="N133" s="127"/>
      <c r="O133" s="122" t="s">
        <v>396</v>
      </c>
      <c r="P133" s="243"/>
      <c r="Q133" s="127"/>
      <c r="R133" s="122" t="s">
        <v>396</v>
      </c>
      <c r="S133" s="243"/>
      <c r="T133" s="128"/>
      <c r="U133" s="123" t="s">
        <v>397</v>
      </c>
      <c r="V133" s="128"/>
      <c r="W133" s="123" t="s">
        <v>397</v>
      </c>
      <c r="X133" s="128"/>
      <c r="Y133" s="124" t="s">
        <v>404</v>
      </c>
      <c r="Z133" s="129"/>
      <c r="AB133" s="78" t="b">
        <v>0</v>
      </c>
      <c r="AC133" s="78" t="b">
        <v>0</v>
      </c>
      <c r="AD133" s="78" t="b">
        <v>0</v>
      </c>
    </row>
    <row r="134" spans="1:30" s="78" customFormat="1" ht="18" customHeight="1">
      <c r="A134" s="121">
        <v>128</v>
      </c>
      <c r="B134" s="318" t="str">
        <f t="shared" si="5"/>
        <v/>
      </c>
      <c r="C134" s="319"/>
      <c r="D134" s="241"/>
      <c r="E134" s="125"/>
      <c r="F134" s="122" t="s">
        <v>396</v>
      </c>
      <c r="G134" s="242"/>
      <c r="H134" s="203">
        <f t="shared" si="3"/>
        <v>0</v>
      </c>
      <c r="I134" s="122" t="s">
        <v>396</v>
      </c>
      <c r="J134" s="204">
        <f t="shared" si="4"/>
        <v>0</v>
      </c>
      <c r="K134" s="126"/>
      <c r="L134" s="122" t="s">
        <v>396</v>
      </c>
      <c r="M134" s="243"/>
      <c r="N134" s="127"/>
      <c r="O134" s="122" t="s">
        <v>396</v>
      </c>
      <c r="P134" s="243"/>
      <c r="Q134" s="127"/>
      <c r="R134" s="122" t="s">
        <v>396</v>
      </c>
      <c r="S134" s="243"/>
      <c r="T134" s="128"/>
      <c r="U134" s="123" t="s">
        <v>397</v>
      </c>
      <c r="V134" s="128"/>
      <c r="W134" s="123" t="s">
        <v>397</v>
      </c>
      <c r="X134" s="128"/>
      <c r="Y134" s="124" t="s">
        <v>404</v>
      </c>
      <c r="Z134" s="129"/>
      <c r="AB134" s="78" t="b">
        <v>0</v>
      </c>
      <c r="AC134" s="78" t="b">
        <v>0</v>
      </c>
      <c r="AD134" s="78" t="b">
        <v>0</v>
      </c>
    </row>
    <row r="135" spans="1:30" s="78" customFormat="1" ht="18" customHeight="1">
      <c r="A135" s="121">
        <v>129</v>
      </c>
      <c r="B135" s="318" t="str">
        <f t="shared" si="5"/>
        <v/>
      </c>
      <c r="C135" s="319"/>
      <c r="D135" s="241"/>
      <c r="E135" s="125"/>
      <c r="F135" s="122" t="s">
        <v>396</v>
      </c>
      <c r="G135" s="242"/>
      <c r="H135" s="203">
        <f t="shared" si="3"/>
        <v>0</v>
      </c>
      <c r="I135" s="122" t="s">
        <v>396</v>
      </c>
      <c r="J135" s="204">
        <f t="shared" si="4"/>
        <v>0</v>
      </c>
      <c r="K135" s="126"/>
      <c r="L135" s="122" t="s">
        <v>396</v>
      </c>
      <c r="M135" s="243"/>
      <c r="N135" s="127"/>
      <c r="O135" s="122" t="s">
        <v>396</v>
      </c>
      <c r="P135" s="243"/>
      <c r="Q135" s="127"/>
      <c r="R135" s="122" t="s">
        <v>396</v>
      </c>
      <c r="S135" s="243"/>
      <c r="T135" s="128"/>
      <c r="U135" s="123" t="s">
        <v>397</v>
      </c>
      <c r="V135" s="128"/>
      <c r="W135" s="123" t="s">
        <v>397</v>
      </c>
      <c r="X135" s="128"/>
      <c r="Y135" s="124" t="s">
        <v>404</v>
      </c>
      <c r="Z135" s="129"/>
      <c r="AB135" s="78" t="b">
        <v>0</v>
      </c>
      <c r="AC135" s="78" t="b">
        <v>0</v>
      </c>
      <c r="AD135" s="78" t="b">
        <v>0</v>
      </c>
    </row>
    <row r="136" spans="1:30" s="78" customFormat="1" ht="18" customHeight="1">
      <c r="A136" s="121">
        <v>130</v>
      </c>
      <c r="B136" s="318" t="str">
        <f t="shared" si="5"/>
        <v/>
      </c>
      <c r="C136" s="319"/>
      <c r="D136" s="241"/>
      <c r="E136" s="125"/>
      <c r="F136" s="122" t="s">
        <v>396</v>
      </c>
      <c r="G136" s="242"/>
      <c r="H136" s="203">
        <f t="shared" ref="H136:H199" si="6">SUM(K136+N136+Q136)</f>
        <v>0</v>
      </c>
      <c r="I136" s="122" t="s">
        <v>396</v>
      </c>
      <c r="J136" s="204">
        <f t="shared" ref="J136:J199" si="7">SUM(M136+P136+S136)</f>
        <v>0</v>
      </c>
      <c r="K136" s="126"/>
      <c r="L136" s="122" t="s">
        <v>396</v>
      </c>
      <c r="M136" s="243"/>
      <c r="N136" s="127"/>
      <c r="O136" s="122" t="s">
        <v>396</v>
      </c>
      <c r="P136" s="243"/>
      <c r="Q136" s="127"/>
      <c r="R136" s="122" t="s">
        <v>396</v>
      </c>
      <c r="S136" s="243"/>
      <c r="T136" s="128"/>
      <c r="U136" s="123" t="s">
        <v>397</v>
      </c>
      <c r="V136" s="128"/>
      <c r="W136" s="123" t="s">
        <v>397</v>
      </c>
      <c r="X136" s="128"/>
      <c r="Y136" s="124" t="s">
        <v>404</v>
      </c>
      <c r="Z136" s="129"/>
      <c r="AB136" s="78" t="b">
        <v>0</v>
      </c>
      <c r="AC136" s="78" t="b">
        <v>0</v>
      </c>
      <c r="AD136" s="78" t="b">
        <v>0</v>
      </c>
    </row>
    <row r="137" spans="1:30" s="78" customFormat="1" ht="18" customHeight="1">
      <c r="A137" s="121">
        <v>131</v>
      </c>
      <c r="B137" s="318" t="str">
        <f t="shared" ref="B137:B200" si="8">IF(E137&lt;&gt;"",(IF(E137&gt;G137,"W",IF(E137=G137,"D","L"))),"")</f>
        <v/>
      </c>
      <c r="C137" s="319"/>
      <c r="D137" s="241"/>
      <c r="E137" s="125"/>
      <c r="F137" s="122" t="s">
        <v>396</v>
      </c>
      <c r="G137" s="242"/>
      <c r="H137" s="203">
        <f t="shared" si="6"/>
        <v>0</v>
      </c>
      <c r="I137" s="122" t="s">
        <v>396</v>
      </c>
      <c r="J137" s="204">
        <f t="shared" si="7"/>
        <v>0</v>
      </c>
      <c r="K137" s="126"/>
      <c r="L137" s="122" t="s">
        <v>396</v>
      </c>
      <c r="M137" s="243"/>
      <c r="N137" s="127"/>
      <c r="O137" s="122" t="s">
        <v>396</v>
      </c>
      <c r="P137" s="243"/>
      <c r="Q137" s="127"/>
      <c r="R137" s="122" t="s">
        <v>396</v>
      </c>
      <c r="S137" s="243"/>
      <c r="T137" s="128"/>
      <c r="U137" s="123" t="s">
        <v>397</v>
      </c>
      <c r="V137" s="128"/>
      <c r="W137" s="123" t="s">
        <v>397</v>
      </c>
      <c r="X137" s="128"/>
      <c r="Y137" s="124" t="s">
        <v>404</v>
      </c>
      <c r="Z137" s="129"/>
      <c r="AB137" s="78" t="b">
        <v>0</v>
      </c>
      <c r="AC137" s="78" t="b">
        <v>0</v>
      </c>
      <c r="AD137" s="78" t="b">
        <v>0</v>
      </c>
    </row>
    <row r="138" spans="1:30" s="78" customFormat="1" ht="18" customHeight="1">
      <c r="A138" s="121">
        <v>132</v>
      </c>
      <c r="B138" s="318" t="str">
        <f t="shared" si="8"/>
        <v/>
      </c>
      <c r="C138" s="319"/>
      <c r="D138" s="241"/>
      <c r="E138" s="125"/>
      <c r="F138" s="122" t="s">
        <v>396</v>
      </c>
      <c r="G138" s="242"/>
      <c r="H138" s="203">
        <f t="shared" si="6"/>
        <v>0</v>
      </c>
      <c r="I138" s="122" t="s">
        <v>396</v>
      </c>
      <c r="J138" s="204">
        <f t="shared" si="7"/>
        <v>0</v>
      </c>
      <c r="K138" s="126"/>
      <c r="L138" s="122" t="s">
        <v>396</v>
      </c>
      <c r="M138" s="243"/>
      <c r="N138" s="127"/>
      <c r="O138" s="122" t="s">
        <v>396</v>
      </c>
      <c r="P138" s="243"/>
      <c r="Q138" s="127"/>
      <c r="R138" s="122" t="s">
        <v>396</v>
      </c>
      <c r="S138" s="243"/>
      <c r="T138" s="128"/>
      <c r="U138" s="123" t="s">
        <v>397</v>
      </c>
      <c r="V138" s="128"/>
      <c r="W138" s="123" t="s">
        <v>397</v>
      </c>
      <c r="X138" s="128"/>
      <c r="Y138" s="124" t="s">
        <v>404</v>
      </c>
      <c r="Z138" s="129"/>
      <c r="AB138" s="78" t="b">
        <v>0</v>
      </c>
      <c r="AC138" s="78" t="b">
        <v>0</v>
      </c>
      <c r="AD138" s="78" t="b">
        <v>0</v>
      </c>
    </row>
    <row r="139" spans="1:30" s="78" customFormat="1" ht="18" customHeight="1">
      <c r="A139" s="121">
        <v>133</v>
      </c>
      <c r="B139" s="318" t="str">
        <f t="shared" si="8"/>
        <v/>
      </c>
      <c r="C139" s="319"/>
      <c r="D139" s="241"/>
      <c r="E139" s="125"/>
      <c r="F139" s="122" t="s">
        <v>396</v>
      </c>
      <c r="G139" s="242"/>
      <c r="H139" s="203">
        <f t="shared" si="6"/>
        <v>0</v>
      </c>
      <c r="I139" s="122" t="s">
        <v>396</v>
      </c>
      <c r="J139" s="204">
        <f t="shared" si="7"/>
        <v>0</v>
      </c>
      <c r="K139" s="126"/>
      <c r="L139" s="122" t="s">
        <v>396</v>
      </c>
      <c r="M139" s="243"/>
      <c r="N139" s="127"/>
      <c r="O139" s="122" t="s">
        <v>396</v>
      </c>
      <c r="P139" s="243"/>
      <c r="Q139" s="127"/>
      <c r="R139" s="122" t="s">
        <v>396</v>
      </c>
      <c r="S139" s="243"/>
      <c r="T139" s="128"/>
      <c r="U139" s="123" t="s">
        <v>397</v>
      </c>
      <c r="V139" s="128"/>
      <c r="W139" s="123" t="s">
        <v>397</v>
      </c>
      <c r="X139" s="128"/>
      <c r="Y139" s="124" t="s">
        <v>404</v>
      </c>
      <c r="Z139" s="129"/>
      <c r="AB139" s="78" t="b">
        <v>0</v>
      </c>
      <c r="AC139" s="78" t="b">
        <v>0</v>
      </c>
      <c r="AD139" s="78" t="b">
        <v>0</v>
      </c>
    </row>
    <row r="140" spans="1:30" s="78" customFormat="1" ht="18" customHeight="1">
      <c r="A140" s="121">
        <v>134</v>
      </c>
      <c r="B140" s="318" t="str">
        <f t="shared" si="8"/>
        <v/>
      </c>
      <c r="C140" s="319"/>
      <c r="D140" s="241"/>
      <c r="E140" s="125"/>
      <c r="F140" s="122" t="s">
        <v>396</v>
      </c>
      <c r="G140" s="242"/>
      <c r="H140" s="203">
        <f t="shared" si="6"/>
        <v>0</v>
      </c>
      <c r="I140" s="122" t="s">
        <v>396</v>
      </c>
      <c r="J140" s="204">
        <f t="shared" si="7"/>
        <v>0</v>
      </c>
      <c r="K140" s="126"/>
      <c r="L140" s="122" t="s">
        <v>396</v>
      </c>
      <c r="M140" s="243"/>
      <c r="N140" s="127"/>
      <c r="O140" s="122" t="s">
        <v>396</v>
      </c>
      <c r="P140" s="243"/>
      <c r="Q140" s="127"/>
      <c r="R140" s="122" t="s">
        <v>396</v>
      </c>
      <c r="S140" s="243"/>
      <c r="T140" s="128"/>
      <c r="U140" s="123" t="s">
        <v>397</v>
      </c>
      <c r="V140" s="128"/>
      <c r="W140" s="123" t="s">
        <v>397</v>
      </c>
      <c r="X140" s="128"/>
      <c r="Y140" s="124" t="s">
        <v>404</v>
      </c>
      <c r="Z140" s="129"/>
      <c r="AB140" s="78" t="b">
        <v>0</v>
      </c>
      <c r="AC140" s="78" t="b">
        <v>0</v>
      </c>
      <c r="AD140" s="78" t="b">
        <v>0</v>
      </c>
    </row>
    <row r="141" spans="1:30" s="78" customFormat="1" ht="18" customHeight="1">
      <c r="A141" s="121">
        <v>135</v>
      </c>
      <c r="B141" s="318" t="str">
        <f t="shared" si="8"/>
        <v/>
      </c>
      <c r="C141" s="319"/>
      <c r="D141" s="241"/>
      <c r="E141" s="125"/>
      <c r="F141" s="122" t="s">
        <v>396</v>
      </c>
      <c r="G141" s="242"/>
      <c r="H141" s="203">
        <f t="shared" si="6"/>
        <v>0</v>
      </c>
      <c r="I141" s="122" t="s">
        <v>396</v>
      </c>
      <c r="J141" s="204">
        <f t="shared" si="7"/>
        <v>0</v>
      </c>
      <c r="K141" s="126"/>
      <c r="L141" s="122" t="s">
        <v>396</v>
      </c>
      <c r="M141" s="243"/>
      <c r="N141" s="127"/>
      <c r="O141" s="122" t="s">
        <v>396</v>
      </c>
      <c r="P141" s="243"/>
      <c r="Q141" s="127"/>
      <c r="R141" s="122" t="s">
        <v>396</v>
      </c>
      <c r="S141" s="243"/>
      <c r="T141" s="128"/>
      <c r="U141" s="123" t="s">
        <v>397</v>
      </c>
      <c r="V141" s="128"/>
      <c r="W141" s="123" t="s">
        <v>397</v>
      </c>
      <c r="X141" s="128"/>
      <c r="Y141" s="124" t="s">
        <v>404</v>
      </c>
      <c r="Z141" s="129"/>
      <c r="AB141" s="78" t="b">
        <v>0</v>
      </c>
      <c r="AC141" s="78" t="b">
        <v>0</v>
      </c>
      <c r="AD141" s="78" t="b">
        <v>0</v>
      </c>
    </row>
    <row r="142" spans="1:30" s="78" customFormat="1" ht="18" customHeight="1">
      <c r="A142" s="121">
        <v>136</v>
      </c>
      <c r="B142" s="318" t="str">
        <f t="shared" si="8"/>
        <v/>
      </c>
      <c r="C142" s="319"/>
      <c r="D142" s="241"/>
      <c r="E142" s="125"/>
      <c r="F142" s="122" t="s">
        <v>396</v>
      </c>
      <c r="G142" s="242"/>
      <c r="H142" s="203">
        <f t="shared" si="6"/>
        <v>0</v>
      </c>
      <c r="I142" s="122" t="s">
        <v>396</v>
      </c>
      <c r="J142" s="204">
        <f t="shared" si="7"/>
        <v>0</v>
      </c>
      <c r="K142" s="126"/>
      <c r="L142" s="122" t="s">
        <v>396</v>
      </c>
      <c r="M142" s="243"/>
      <c r="N142" s="127"/>
      <c r="O142" s="122" t="s">
        <v>396</v>
      </c>
      <c r="P142" s="243"/>
      <c r="Q142" s="127"/>
      <c r="R142" s="122" t="s">
        <v>396</v>
      </c>
      <c r="S142" s="243"/>
      <c r="T142" s="128"/>
      <c r="U142" s="123" t="s">
        <v>397</v>
      </c>
      <c r="V142" s="128"/>
      <c r="W142" s="123" t="s">
        <v>397</v>
      </c>
      <c r="X142" s="128"/>
      <c r="Y142" s="124" t="s">
        <v>404</v>
      </c>
      <c r="Z142" s="129"/>
      <c r="AB142" s="78" t="b">
        <v>0</v>
      </c>
      <c r="AC142" s="78" t="b">
        <v>0</v>
      </c>
      <c r="AD142" s="78" t="b">
        <v>0</v>
      </c>
    </row>
    <row r="143" spans="1:30" s="78" customFormat="1" ht="18" customHeight="1">
      <c r="A143" s="121">
        <v>137</v>
      </c>
      <c r="B143" s="318" t="str">
        <f t="shared" si="8"/>
        <v/>
      </c>
      <c r="C143" s="319"/>
      <c r="D143" s="241"/>
      <c r="E143" s="125"/>
      <c r="F143" s="122" t="s">
        <v>396</v>
      </c>
      <c r="G143" s="242"/>
      <c r="H143" s="203">
        <f t="shared" si="6"/>
        <v>0</v>
      </c>
      <c r="I143" s="122" t="s">
        <v>396</v>
      </c>
      <c r="J143" s="204">
        <f t="shared" si="7"/>
        <v>0</v>
      </c>
      <c r="K143" s="126"/>
      <c r="L143" s="122" t="s">
        <v>396</v>
      </c>
      <c r="M143" s="243"/>
      <c r="N143" s="127"/>
      <c r="O143" s="122" t="s">
        <v>396</v>
      </c>
      <c r="P143" s="243"/>
      <c r="Q143" s="127"/>
      <c r="R143" s="122" t="s">
        <v>396</v>
      </c>
      <c r="S143" s="243"/>
      <c r="T143" s="128"/>
      <c r="U143" s="123" t="s">
        <v>397</v>
      </c>
      <c r="V143" s="128"/>
      <c r="W143" s="123" t="s">
        <v>397</v>
      </c>
      <c r="X143" s="128"/>
      <c r="Y143" s="124" t="s">
        <v>404</v>
      </c>
      <c r="Z143" s="129"/>
      <c r="AB143" s="78" t="b">
        <v>0</v>
      </c>
      <c r="AC143" s="78" t="b">
        <v>0</v>
      </c>
      <c r="AD143" s="78" t="b">
        <v>0</v>
      </c>
    </row>
    <row r="144" spans="1:30" s="78" customFormat="1" ht="18" customHeight="1">
      <c r="A144" s="121">
        <v>138</v>
      </c>
      <c r="B144" s="318" t="str">
        <f t="shared" si="8"/>
        <v/>
      </c>
      <c r="C144" s="319"/>
      <c r="D144" s="241"/>
      <c r="E144" s="125"/>
      <c r="F144" s="122" t="s">
        <v>396</v>
      </c>
      <c r="G144" s="242"/>
      <c r="H144" s="203">
        <f t="shared" si="6"/>
        <v>0</v>
      </c>
      <c r="I144" s="122" t="s">
        <v>396</v>
      </c>
      <c r="J144" s="204">
        <f t="shared" si="7"/>
        <v>0</v>
      </c>
      <c r="K144" s="126"/>
      <c r="L144" s="122" t="s">
        <v>396</v>
      </c>
      <c r="M144" s="243"/>
      <c r="N144" s="127"/>
      <c r="O144" s="122" t="s">
        <v>396</v>
      </c>
      <c r="P144" s="243"/>
      <c r="Q144" s="127"/>
      <c r="R144" s="122" t="s">
        <v>396</v>
      </c>
      <c r="S144" s="243"/>
      <c r="T144" s="128"/>
      <c r="U144" s="123" t="s">
        <v>397</v>
      </c>
      <c r="V144" s="128"/>
      <c r="W144" s="123" t="s">
        <v>397</v>
      </c>
      <c r="X144" s="128"/>
      <c r="Y144" s="124" t="s">
        <v>404</v>
      </c>
      <c r="Z144" s="129"/>
      <c r="AB144" s="78" t="b">
        <v>0</v>
      </c>
      <c r="AC144" s="78" t="b">
        <v>0</v>
      </c>
      <c r="AD144" s="78" t="b">
        <v>0</v>
      </c>
    </row>
    <row r="145" spans="1:30" s="78" customFormat="1" ht="18" customHeight="1">
      <c r="A145" s="121">
        <v>139</v>
      </c>
      <c r="B145" s="318" t="str">
        <f t="shared" si="8"/>
        <v/>
      </c>
      <c r="C145" s="319"/>
      <c r="D145" s="241"/>
      <c r="E145" s="125"/>
      <c r="F145" s="122" t="s">
        <v>396</v>
      </c>
      <c r="G145" s="242"/>
      <c r="H145" s="203">
        <f t="shared" si="6"/>
        <v>0</v>
      </c>
      <c r="I145" s="122" t="s">
        <v>396</v>
      </c>
      <c r="J145" s="204">
        <f t="shared" si="7"/>
        <v>0</v>
      </c>
      <c r="K145" s="126"/>
      <c r="L145" s="122" t="s">
        <v>396</v>
      </c>
      <c r="M145" s="243"/>
      <c r="N145" s="127"/>
      <c r="O145" s="122" t="s">
        <v>396</v>
      </c>
      <c r="P145" s="243"/>
      <c r="Q145" s="127"/>
      <c r="R145" s="122" t="s">
        <v>396</v>
      </c>
      <c r="S145" s="243"/>
      <c r="T145" s="128"/>
      <c r="U145" s="123" t="s">
        <v>397</v>
      </c>
      <c r="V145" s="128"/>
      <c r="W145" s="123" t="s">
        <v>397</v>
      </c>
      <c r="X145" s="128"/>
      <c r="Y145" s="124" t="s">
        <v>404</v>
      </c>
      <c r="Z145" s="129"/>
      <c r="AB145" s="78" t="b">
        <v>0</v>
      </c>
      <c r="AC145" s="78" t="b">
        <v>0</v>
      </c>
      <c r="AD145" s="78" t="b">
        <v>0</v>
      </c>
    </row>
    <row r="146" spans="1:30" s="78" customFormat="1" ht="18" customHeight="1">
      <c r="A146" s="121">
        <v>140</v>
      </c>
      <c r="B146" s="318" t="str">
        <f t="shared" si="8"/>
        <v/>
      </c>
      <c r="C146" s="319"/>
      <c r="D146" s="241"/>
      <c r="E146" s="125"/>
      <c r="F146" s="122" t="s">
        <v>396</v>
      </c>
      <c r="G146" s="242"/>
      <c r="H146" s="203">
        <f t="shared" si="6"/>
        <v>0</v>
      </c>
      <c r="I146" s="122" t="s">
        <v>396</v>
      </c>
      <c r="J146" s="204">
        <f t="shared" si="7"/>
        <v>0</v>
      </c>
      <c r="K146" s="126"/>
      <c r="L146" s="122" t="s">
        <v>396</v>
      </c>
      <c r="M146" s="243"/>
      <c r="N146" s="127"/>
      <c r="O146" s="122" t="s">
        <v>396</v>
      </c>
      <c r="P146" s="243"/>
      <c r="Q146" s="127"/>
      <c r="R146" s="122" t="s">
        <v>396</v>
      </c>
      <c r="S146" s="243"/>
      <c r="T146" s="128"/>
      <c r="U146" s="123" t="s">
        <v>397</v>
      </c>
      <c r="V146" s="128"/>
      <c r="W146" s="123" t="s">
        <v>397</v>
      </c>
      <c r="X146" s="128"/>
      <c r="Y146" s="124" t="s">
        <v>404</v>
      </c>
      <c r="Z146" s="129"/>
      <c r="AB146" s="78" t="b">
        <v>0</v>
      </c>
      <c r="AC146" s="78" t="b">
        <v>0</v>
      </c>
      <c r="AD146" s="78" t="b">
        <v>0</v>
      </c>
    </row>
    <row r="147" spans="1:30" s="78" customFormat="1" ht="18" customHeight="1">
      <c r="A147" s="121">
        <v>141</v>
      </c>
      <c r="B147" s="318" t="str">
        <f t="shared" si="8"/>
        <v/>
      </c>
      <c r="C147" s="319"/>
      <c r="D147" s="241"/>
      <c r="E147" s="125"/>
      <c r="F147" s="122" t="s">
        <v>396</v>
      </c>
      <c r="G147" s="242"/>
      <c r="H147" s="203">
        <f t="shared" si="6"/>
        <v>0</v>
      </c>
      <c r="I147" s="122" t="s">
        <v>396</v>
      </c>
      <c r="J147" s="204">
        <f t="shared" si="7"/>
        <v>0</v>
      </c>
      <c r="K147" s="126"/>
      <c r="L147" s="122" t="s">
        <v>396</v>
      </c>
      <c r="M147" s="243"/>
      <c r="N147" s="127"/>
      <c r="O147" s="122" t="s">
        <v>396</v>
      </c>
      <c r="P147" s="243"/>
      <c r="Q147" s="127"/>
      <c r="R147" s="122" t="s">
        <v>396</v>
      </c>
      <c r="S147" s="243"/>
      <c r="T147" s="128"/>
      <c r="U147" s="123" t="s">
        <v>397</v>
      </c>
      <c r="V147" s="128"/>
      <c r="W147" s="123" t="s">
        <v>397</v>
      </c>
      <c r="X147" s="128"/>
      <c r="Y147" s="124" t="s">
        <v>404</v>
      </c>
      <c r="Z147" s="129"/>
      <c r="AB147" s="78" t="b">
        <v>0</v>
      </c>
      <c r="AC147" s="78" t="b">
        <v>0</v>
      </c>
      <c r="AD147" s="78" t="b">
        <v>0</v>
      </c>
    </row>
    <row r="148" spans="1:30" s="78" customFormat="1" ht="18" customHeight="1">
      <c r="A148" s="121">
        <v>142</v>
      </c>
      <c r="B148" s="318" t="str">
        <f t="shared" si="8"/>
        <v/>
      </c>
      <c r="C148" s="319"/>
      <c r="D148" s="241"/>
      <c r="E148" s="125"/>
      <c r="F148" s="122" t="s">
        <v>396</v>
      </c>
      <c r="G148" s="242"/>
      <c r="H148" s="203">
        <f t="shared" si="6"/>
        <v>0</v>
      </c>
      <c r="I148" s="122" t="s">
        <v>396</v>
      </c>
      <c r="J148" s="204">
        <f t="shared" si="7"/>
        <v>0</v>
      </c>
      <c r="K148" s="126"/>
      <c r="L148" s="122" t="s">
        <v>396</v>
      </c>
      <c r="M148" s="243"/>
      <c r="N148" s="127"/>
      <c r="O148" s="122" t="s">
        <v>396</v>
      </c>
      <c r="P148" s="243"/>
      <c r="Q148" s="127"/>
      <c r="R148" s="122" t="s">
        <v>396</v>
      </c>
      <c r="S148" s="243"/>
      <c r="T148" s="128"/>
      <c r="U148" s="123" t="s">
        <v>397</v>
      </c>
      <c r="V148" s="128"/>
      <c r="W148" s="123" t="s">
        <v>397</v>
      </c>
      <c r="X148" s="128"/>
      <c r="Y148" s="124" t="s">
        <v>404</v>
      </c>
      <c r="Z148" s="129"/>
      <c r="AB148" s="78" t="b">
        <v>0</v>
      </c>
      <c r="AC148" s="78" t="b">
        <v>0</v>
      </c>
      <c r="AD148" s="78" t="b">
        <v>0</v>
      </c>
    </row>
    <row r="149" spans="1:30" s="78" customFormat="1" ht="18" customHeight="1">
      <c r="A149" s="121">
        <v>143</v>
      </c>
      <c r="B149" s="318" t="str">
        <f t="shared" si="8"/>
        <v/>
      </c>
      <c r="C149" s="319"/>
      <c r="D149" s="241"/>
      <c r="E149" s="125"/>
      <c r="F149" s="122" t="s">
        <v>396</v>
      </c>
      <c r="G149" s="242"/>
      <c r="H149" s="203">
        <f t="shared" si="6"/>
        <v>0</v>
      </c>
      <c r="I149" s="122" t="s">
        <v>396</v>
      </c>
      <c r="J149" s="204">
        <f t="shared" si="7"/>
        <v>0</v>
      </c>
      <c r="K149" s="126"/>
      <c r="L149" s="122" t="s">
        <v>396</v>
      </c>
      <c r="M149" s="243"/>
      <c r="N149" s="127"/>
      <c r="O149" s="122" t="s">
        <v>396</v>
      </c>
      <c r="P149" s="243"/>
      <c r="Q149" s="127"/>
      <c r="R149" s="122" t="s">
        <v>396</v>
      </c>
      <c r="S149" s="243"/>
      <c r="T149" s="128"/>
      <c r="U149" s="123" t="s">
        <v>397</v>
      </c>
      <c r="V149" s="128"/>
      <c r="W149" s="123" t="s">
        <v>397</v>
      </c>
      <c r="X149" s="128"/>
      <c r="Y149" s="124" t="s">
        <v>404</v>
      </c>
      <c r="Z149" s="129"/>
      <c r="AB149" s="78" t="b">
        <v>0</v>
      </c>
      <c r="AC149" s="78" t="b">
        <v>0</v>
      </c>
      <c r="AD149" s="78" t="b">
        <v>0</v>
      </c>
    </row>
    <row r="150" spans="1:30" s="78" customFormat="1" ht="18" customHeight="1">
      <c r="A150" s="121">
        <v>144</v>
      </c>
      <c r="B150" s="318" t="str">
        <f t="shared" si="8"/>
        <v/>
      </c>
      <c r="C150" s="319"/>
      <c r="D150" s="241"/>
      <c r="E150" s="125"/>
      <c r="F150" s="122" t="s">
        <v>396</v>
      </c>
      <c r="G150" s="242"/>
      <c r="H150" s="203">
        <f t="shared" si="6"/>
        <v>0</v>
      </c>
      <c r="I150" s="122" t="s">
        <v>396</v>
      </c>
      <c r="J150" s="204">
        <f t="shared" si="7"/>
        <v>0</v>
      </c>
      <c r="K150" s="126"/>
      <c r="L150" s="122" t="s">
        <v>396</v>
      </c>
      <c r="M150" s="243"/>
      <c r="N150" s="127"/>
      <c r="O150" s="122" t="s">
        <v>396</v>
      </c>
      <c r="P150" s="243"/>
      <c r="Q150" s="127"/>
      <c r="R150" s="122" t="s">
        <v>396</v>
      </c>
      <c r="S150" s="243"/>
      <c r="T150" s="128"/>
      <c r="U150" s="123" t="s">
        <v>397</v>
      </c>
      <c r="V150" s="128"/>
      <c r="W150" s="123" t="s">
        <v>397</v>
      </c>
      <c r="X150" s="128"/>
      <c r="Y150" s="124" t="s">
        <v>404</v>
      </c>
      <c r="Z150" s="129"/>
      <c r="AB150" s="78" t="b">
        <v>0</v>
      </c>
      <c r="AC150" s="78" t="b">
        <v>0</v>
      </c>
      <c r="AD150" s="78" t="b">
        <v>0</v>
      </c>
    </row>
    <row r="151" spans="1:30" s="78" customFormat="1" ht="18" customHeight="1">
      <c r="A151" s="121">
        <v>145</v>
      </c>
      <c r="B151" s="318" t="str">
        <f t="shared" si="8"/>
        <v/>
      </c>
      <c r="C151" s="319"/>
      <c r="D151" s="241"/>
      <c r="E151" s="125"/>
      <c r="F151" s="122" t="s">
        <v>396</v>
      </c>
      <c r="G151" s="242"/>
      <c r="H151" s="203">
        <f t="shared" si="6"/>
        <v>0</v>
      </c>
      <c r="I151" s="122" t="s">
        <v>396</v>
      </c>
      <c r="J151" s="204">
        <f t="shared" si="7"/>
        <v>0</v>
      </c>
      <c r="K151" s="126"/>
      <c r="L151" s="122" t="s">
        <v>396</v>
      </c>
      <c r="M151" s="243"/>
      <c r="N151" s="127"/>
      <c r="O151" s="122" t="s">
        <v>396</v>
      </c>
      <c r="P151" s="243"/>
      <c r="Q151" s="127"/>
      <c r="R151" s="122" t="s">
        <v>396</v>
      </c>
      <c r="S151" s="243"/>
      <c r="T151" s="128"/>
      <c r="U151" s="123" t="s">
        <v>397</v>
      </c>
      <c r="V151" s="128"/>
      <c r="W151" s="123" t="s">
        <v>397</v>
      </c>
      <c r="X151" s="128"/>
      <c r="Y151" s="124" t="s">
        <v>404</v>
      </c>
      <c r="Z151" s="129"/>
      <c r="AB151" s="78" t="b">
        <v>0</v>
      </c>
      <c r="AC151" s="78" t="b">
        <v>0</v>
      </c>
      <c r="AD151" s="78" t="b">
        <v>0</v>
      </c>
    </row>
    <row r="152" spans="1:30" s="78" customFormat="1" ht="18" customHeight="1">
      <c r="A152" s="121">
        <v>146</v>
      </c>
      <c r="B152" s="318" t="str">
        <f t="shared" si="8"/>
        <v/>
      </c>
      <c r="C152" s="319"/>
      <c r="D152" s="241"/>
      <c r="E152" s="125"/>
      <c r="F152" s="122" t="s">
        <v>396</v>
      </c>
      <c r="G152" s="242"/>
      <c r="H152" s="203">
        <f t="shared" si="6"/>
        <v>0</v>
      </c>
      <c r="I152" s="122" t="s">
        <v>396</v>
      </c>
      <c r="J152" s="204">
        <f t="shared" si="7"/>
        <v>0</v>
      </c>
      <c r="K152" s="126"/>
      <c r="L152" s="122" t="s">
        <v>396</v>
      </c>
      <c r="M152" s="243"/>
      <c r="N152" s="127"/>
      <c r="O152" s="122" t="s">
        <v>396</v>
      </c>
      <c r="P152" s="243"/>
      <c r="Q152" s="127"/>
      <c r="R152" s="122" t="s">
        <v>396</v>
      </c>
      <c r="S152" s="243"/>
      <c r="T152" s="128"/>
      <c r="U152" s="123" t="s">
        <v>397</v>
      </c>
      <c r="V152" s="128"/>
      <c r="W152" s="123" t="s">
        <v>397</v>
      </c>
      <c r="X152" s="128"/>
      <c r="Y152" s="124" t="s">
        <v>404</v>
      </c>
      <c r="Z152" s="129"/>
      <c r="AB152" s="78" t="b">
        <v>0</v>
      </c>
      <c r="AC152" s="78" t="b">
        <v>0</v>
      </c>
      <c r="AD152" s="78" t="b">
        <v>0</v>
      </c>
    </row>
    <row r="153" spans="1:30" s="78" customFormat="1" ht="18" customHeight="1">
      <c r="A153" s="121">
        <v>147</v>
      </c>
      <c r="B153" s="318" t="str">
        <f t="shared" si="8"/>
        <v/>
      </c>
      <c r="C153" s="319"/>
      <c r="D153" s="241"/>
      <c r="E153" s="125"/>
      <c r="F153" s="122" t="s">
        <v>396</v>
      </c>
      <c r="G153" s="242"/>
      <c r="H153" s="203">
        <f t="shared" si="6"/>
        <v>0</v>
      </c>
      <c r="I153" s="122" t="s">
        <v>396</v>
      </c>
      <c r="J153" s="204">
        <f t="shared" si="7"/>
        <v>0</v>
      </c>
      <c r="K153" s="126"/>
      <c r="L153" s="122" t="s">
        <v>396</v>
      </c>
      <c r="M153" s="243"/>
      <c r="N153" s="127"/>
      <c r="O153" s="122" t="s">
        <v>396</v>
      </c>
      <c r="P153" s="243"/>
      <c r="Q153" s="127"/>
      <c r="R153" s="122" t="s">
        <v>396</v>
      </c>
      <c r="S153" s="243"/>
      <c r="T153" s="128"/>
      <c r="U153" s="123" t="s">
        <v>397</v>
      </c>
      <c r="V153" s="128"/>
      <c r="W153" s="123" t="s">
        <v>397</v>
      </c>
      <c r="X153" s="128"/>
      <c r="Y153" s="124" t="s">
        <v>404</v>
      </c>
      <c r="Z153" s="129"/>
      <c r="AB153" s="78" t="b">
        <v>0</v>
      </c>
      <c r="AC153" s="78" t="b">
        <v>0</v>
      </c>
      <c r="AD153" s="78" t="b">
        <v>0</v>
      </c>
    </row>
    <row r="154" spans="1:30" s="78" customFormat="1" ht="18" customHeight="1">
      <c r="A154" s="121">
        <v>148</v>
      </c>
      <c r="B154" s="318" t="str">
        <f t="shared" si="8"/>
        <v/>
      </c>
      <c r="C154" s="319"/>
      <c r="D154" s="241"/>
      <c r="E154" s="125"/>
      <c r="F154" s="122" t="s">
        <v>396</v>
      </c>
      <c r="G154" s="242"/>
      <c r="H154" s="203">
        <f t="shared" si="6"/>
        <v>0</v>
      </c>
      <c r="I154" s="122" t="s">
        <v>396</v>
      </c>
      <c r="J154" s="204">
        <f t="shared" si="7"/>
        <v>0</v>
      </c>
      <c r="K154" s="126"/>
      <c r="L154" s="122" t="s">
        <v>396</v>
      </c>
      <c r="M154" s="243"/>
      <c r="N154" s="127"/>
      <c r="O154" s="122" t="s">
        <v>396</v>
      </c>
      <c r="P154" s="243"/>
      <c r="Q154" s="127"/>
      <c r="R154" s="122" t="s">
        <v>396</v>
      </c>
      <c r="S154" s="243"/>
      <c r="T154" s="128"/>
      <c r="U154" s="123" t="s">
        <v>397</v>
      </c>
      <c r="V154" s="128"/>
      <c r="W154" s="123" t="s">
        <v>397</v>
      </c>
      <c r="X154" s="128"/>
      <c r="Y154" s="124" t="s">
        <v>404</v>
      </c>
      <c r="Z154" s="129"/>
      <c r="AB154" s="78" t="b">
        <v>0</v>
      </c>
      <c r="AC154" s="78" t="b">
        <v>0</v>
      </c>
      <c r="AD154" s="78" t="b">
        <v>0</v>
      </c>
    </row>
    <row r="155" spans="1:30" s="78" customFormat="1" ht="18" customHeight="1">
      <c r="A155" s="121">
        <v>149</v>
      </c>
      <c r="B155" s="318" t="str">
        <f t="shared" si="8"/>
        <v/>
      </c>
      <c r="C155" s="319"/>
      <c r="D155" s="241"/>
      <c r="E155" s="125"/>
      <c r="F155" s="122" t="s">
        <v>396</v>
      </c>
      <c r="G155" s="242"/>
      <c r="H155" s="203">
        <f t="shared" si="6"/>
        <v>0</v>
      </c>
      <c r="I155" s="122" t="s">
        <v>396</v>
      </c>
      <c r="J155" s="204">
        <f t="shared" si="7"/>
        <v>0</v>
      </c>
      <c r="K155" s="126"/>
      <c r="L155" s="122" t="s">
        <v>396</v>
      </c>
      <c r="M155" s="243"/>
      <c r="N155" s="127"/>
      <c r="O155" s="122" t="s">
        <v>396</v>
      </c>
      <c r="P155" s="243"/>
      <c r="Q155" s="127"/>
      <c r="R155" s="122" t="s">
        <v>396</v>
      </c>
      <c r="S155" s="243"/>
      <c r="T155" s="128"/>
      <c r="U155" s="123" t="s">
        <v>397</v>
      </c>
      <c r="V155" s="128"/>
      <c r="W155" s="123" t="s">
        <v>397</v>
      </c>
      <c r="X155" s="128"/>
      <c r="Y155" s="124" t="s">
        <v>404</v>
      </c>
      <c r="Z155" s="129"/>
      <c r="AB155" s="78" t="b">
        <v>0</v>
      </c>
      <c r="AC155" s="78" t="b">
        <v>0</v>
      </c>
      <c r="AD155" s="78" t="b">
        <v>0</v>
      </c>
    </row>
    <row r="156" spans="1:30" s="78" customFormat="1" ht="18" customHeight="1">
      <c r="A156" s="121">
        <v>150</v>
      </c>
      <c r="B156" s="318" t="str">
        <f t="shared" si="8"/>
        <v/>
      </c>
      <c r="C156" s="319"/>
      <c r="D156" s="241"/>
      <c r="E156" s="125"/>
      <c r="F156" s="122" t="s">
        <v>396</v>
      </c>
      <c r="G156" s="242"/>
      <c r="H156" s="203">
        <f t="shared" si="6"/>
        <v>0</v>
      </c>
      <c r="I156" s="122" t="s">
        <v>396</v>
      </c>
      <c r="J156" s="204">
        <f t="shared" si="7"/>
        <v>0</v>
      </c>
      <c r="K156" s="126"/>
      <c r="L156" s="122" t="s">
        <v>396</v>
      </c>
      <c r="M156" s="243"/>
      <c r="N156" s="127"/>
      <c r="O156" s="122" t="s">
        <v>396</v>
      </c>
      <c r="P156" s="243"/>
      <c r="Q156" s="127"/>
      <c r="R156" s="122" t="s">
        <v>396</v>
      </c>
      <c r="S156" s="243"/>
      <c r="T156" s="128"/>
      <c r="U156" s="123" t="s">
        <v>397</v>
      </c>
      <c r="V156" s="128"/>
      <c r="W156" s="123" t="s">
        <v>397</v>
      </c>
      <c r="X156" s="128"/>
      <c r="Y156" s="124" t="s">
        <v>404</v>
      </c>
      <c r="Z156" s="129"/>
      <c r="AB156" s="78" t="b">
        <v>0</v>
      </c>
      <c r="AC156" s="78" t="b">
        <v>0</v>
      </c>
      <c r="AD156" s="78" t="b">
        <v>0</v>
      </c>
    </row>
    <row r="157" spans="1:30" s="78" customFormat="1" ht="18" customHeight="1">
      <c r="A157" s="121">
        <v>151</v>
      </c>
      <c r="B157" s="318" t="str">
        <f t="shared" si="8"/>
        <v/>
      </c>
      <c r="C157" s="319"/>
      <c r="D157" s="241"/>
      <c r="E157" s="125"/>
      <c r="F157" s="122" t="s">
        <v>396</v>
      </c>
      <c r="G157" s="242"/>
      <c r="H157" s="203">
        <f t="shared" si="6"/>
        <v>0</v>
      </c>
      <c r="I157" s="122" t="s">
        <v>396</v>
      </c>
      <c r="J157" s="204">
        <f t="shared" si="7"/>
        <v>0</v>
      </c>
      <c r="K157" s="126"/>
      <c r="L157" s="122" t="s">
        <v>396</v>
      </c>
      <c r="M157" s="243"/>
      <c r="N157" s="127"/>
      <c r="O157" s="122" t="s">
        <v>396</v>
      </c>
      <c r="P157" s="243"/>
      <c r="Q157" s="127"/>
      <c r="R157" s="122" t="s">
        <v>396</v>
      </c>
      <c r="S157" s="243"/>
      <c r="T157" s="128"/>
      <c r="U157" s="123" t="s">
        <v>397</v>
      </c>
      <c r="V157" s="128"/>
      <c r="W157" s="123" t="s">
        <v>397</v>
      </c>
      <c r="X157" s="128"/>
      <c r="Y157" s="124" t="s">
        <v>404</v>
      </c>
      <c r="Z157" s="129"/>
      <c r="AB157" s="78" t="b">
        <v>0</v>
      </c>
      <c r="AC157" s="78" t="b">
        <v>0</v>
      </c>
      <c r="AD157" s="78" t="b">
        <v>0</v>
      </c>
    </row>
    <row r="158" spans="1:30" s="78" customFormat="1" ht="18" customHeight="1">
      <c r="A158" s="121">
        <v>152</v>
      </c>
      <c r="B158" s="318" t="str">
        <f t="shared" si="8"/>
        <v/>
      </c>
      <c r="C158" s="319"/>
      <c r="D158" s="241"/>
      <c r="E158" s="125"/>
      <c r="F158" s="122" t="s">
        <v>396</v>
      </c>
      <c r="G158" s="242"/>
      <c r="H158" s="203">
        <f t="shared" si="6"/>
        <v>0</v>
      </c>
      <c r="I158" s="122" t="s">
        <v>396</v>
      </c>
      <c r="J158" s="204">
        <f t="shared" si="7"/>
        <v>0</v>
      </c>
      <c r="K158" s="126"/>
      <c r="L158" s="122" t="s">
        <v>396</v>
      </c>
      <c r="M158" s="243"/>
      <c r="N158" s="127"/>
      <c r="O158" s="122" t="s">
        <v>396</v>
      </c>
      <c r="P158" s="243"/>
      <c r="Q158" s="127"/>
      <c r="R158" s="122" t="s">
        <v>396</v>
      </c>
      <c r="S158" s="243"/>
      <c r="T158" s="128"/>
      <c r="U158" s="123" t="s">
        <v>397</v>
      </c>
      <c r="V158" s="128"/>
      <c r="W158" s="123" t="s">
        <v>397</v>
      </c>
      <c r="X158" s="128"/>
      <c r="Y158" s="124" t="s">
        <v>404</v>
      </c>
      <c r="Z158" s="129"/>
      <c r="AB158" s="78" t="b">
        <v>0</v>
      </c>
      <c r="AC158" s="78" t="b">
        <v>0</v>
      </c>
      <c r="AD158" s="78" t="b">
        <v>0</v>
      </c>
    </row>
    <row r="159" spans="1:30" s="78" customFormat="1" ht="18" customHeight="1">
      <c r="A159" s="121">
        <v>153</v>
      </c>
      <c r="B159" s="318" t="str">
        <f t="shared" si="8"/>
        <v/>
      </c>
      <c r="C159" s="319"/>
      <c r="D159" s="241"/>
      <c r="E159" s="125"/>
      <c r="F159" s="122" t="s">
        <v>396</v>
      </c>
      <c r="G159" s="242"/>
      <c r="H159" s="203">
        <f t="shared" si="6"/>
        <v>0</v>
      </c>
      <c r="I159" s="122" t="s">
        <v>396</v>
      </c>
      <c r="J159" s="204">
        <f t="shared" si="7"/>
        <v>0</v>
      </c>
      <c r="K159" s="126"/>
      <c r="L159" s="122" t="s">
        <v>396</v>
      </c>
      <c r="M159" s="243"/>
      <c r="N159" s="127"/>
      <c r="O159" s="122" t="s">
        <v>396</v>
      </c>
      <c r="P159" s="243"/>
      <c r="Q159" s="127"/>
      <c r="R159" s="122" t="s">
        <v>396</v>
      </c>
      <c r="S159" s="243"/>
      <c r="T159" s="128"/>
      <c r="U159" s="123" t="s">
        <v>397</v>
      </c>
      <c r="V159" s="128"/>
      <c r="W159" s="123" t="s">
        <v>397</v>
      </c>
      <c r="X159" s="128"/>
      <c r="Y159" s="124" t="s">
        <v>404</v>
      </c>
      <c r="Z159" s="129"/>
      <c r="AB159" s="78" t="b">
        <v>0</v>
      </c>
      <c r="AC159" s="78" t="b">
        <v>0</v>
      </c>
      <c r="AD159" s="78" t="b">
        <v>0</v>
      </c>
    </row>
    <row r="160" spans="1:30" s="78" customFormat="1" ht="18" customHeight="1">
      <c r="A160" s="121">
        <v>154</v>
      </c>
      <c r="B160" s="318" t="str">
        <f t="shared" si="8"/>
        <v/>
      </c>
      <c r="C160" s="319"/>
      <c r="D160" s="241"/>
      <c r="E160" s="125"/>
      <c r="F160" s="122" t="s">
        <v>396</v>
      </c>
      <c r="G160" s="242"/>
      <c r="H160" s="203">
        <f t="shared" si="6"/>
        <v>0</v>
      </c>
      <c r="I160" s="122" t="s">
        <v>396</v>
      </c>
      <c r="J160" s="204">
        <f t="shared" si="7"/>
        <v>0</v>
      </c>
      <c r="K160" s="126"/>
      <c r="L160" s="122" t="s">
        <v>396</v>
      </c>
      <c r="M160" s="243"/>
      <c r="N160" s="127"/>
      <c r="O160" s="122" t="s">
        <v>396</v>
      </c>
      <c r="P160" s="243"/>
      <c r="Q160" s="127"/>
      <c r="R160" s="122" t="s">
        <v>396</v>
      </c>
      <c r="S160" s="243"/>
      <c r="T160" s="128"/>
      <c r="U160" s="123" t="s">
        <v>397</v>
      </c>
      <c r="V160" s="128"/>
      <c r="W160" s="123" t="s">
        <v>397</v>
      </c>
      <c r="X160" s="128"/>
      <c r="Y160" s="124" t="s">
        <v>404</v>
      </c>
      <c r="Z160" s="129"/>
      <c r="AB160" s="78" t="b">
        <v>0</v>
      </c>
      <c r="AC160" s="78" t="b">
        <v>0</v>
      </c>
      <c r="AD160" s="78" t="b">
        <v>0</v>
      </c>
    </row>
    <row r="161" spans="1:30" s="78" customFormat="1" ht="18" customHeight="1">
      <c r="A161" s="121">
        <v>155</v>
      </c>
      <c r="B161" s="318" t="str">
        <f t="shared" si="8"/>
        <v/>
      </c>
      <c r="C161" s="319"/>
      <c r="D161" s="241"/>
      <c r="E161" s="125"/>
      <c r="F161" s="122" t="s">
        <v>396</v>
      </c>
      <c r="G161" s="242"/>
      <c r="H161" s="203">
        <f t="shared" si="6"/>
        <v>0</v>
      </c>
      <c r="I161" s="122" t="s">
        <v>396</v>
      </c>
      <c r="J161" s="204">
        <f t="shared" si="7"/>
        <v>0</v>
      </c>
      <c r="K161" s="126"/>
      <c r="L161" s="122" t="s">
        <v>396</v>
      </c>
      <c r="M161" s="243"/>
      <c r="N161" s="127"/>
      <c r="O161" s="122" t="s">
        <v>396</v>
      </c>
      <c r="P161" s="243"/>
      <c r="Q161" s="127"/>
      <c r="R161" s="122" t="s">
        <v>396</v>
      </c>
      <c r="S161" s="243"/>
      <c r="T161" s="128"/>
      <c r="U161" s="123" t="s">
        <v>397</v>
      </c>
      <c r="V161" s="128"/>
      <c r="W161" s="123" t="s">
        <v>397</v>
      </c>
      <c r="X161" s="128"/>
      <c r="Y161" s="124" t="s">
        <v>404</v>
      </c>
      <c r="Z161" s="129"/>
      <c r="AB161" s="78" t="b">
        <v>0</v>
      </c>
      <c r="AC161" s="78" t="b">
        <v>0</v>
      </c>
      <c r="AD161" s="78" t="b">
        <v>0</v>
      </c>
    </row>
    <row r="162" spans="1:30" s="78" customFormat="1" ht="18" customHeight="1">
      <c r="A162" s="121">
        <v>156</v>
      </c>
      <c r="B162" s="318" t="str">
        <f t="shared" si="8"/>
        <v/>
      </c>
      <c r="C162" s="319"/>
      <c r="D162" s="241"/>
      <c r="E162" s="125"/>
      <c r="F162" s="122" t="s">
        <v>396</v>
      </c>
      <c r="G162" s="242"/>
      <c r="H162" s="203">
        <f t="shared" si="6"/>
        <v>0</v>
      </c>
      <c r="I162" s="122" t="s">
        <v>396</v>
      </c>
      <c r="J162" s="204">
        <f t="shared" si="7"/>
        <v>0</v>
      </c>
      <c r="K162" s="126"/>
      <c r="L162" s="122" t="s">
        <v>396</v>
      </c>
      <c r="M162" s="243"/>
      <c r="N162" s="127"/>
      <c r="O162" s="122" t="s">
        <v>396</v>
      </c>
      <c r="P162" s="243"/>
      <c r="Q162" s="127"/>
      <c r="R162" s="122" t="s">
        <v>396</v>
      </c>
      <c r="S162" s="243"/>
      <c r="T162" s="128"/>
      <c r="U162" s="123" t="s">
        <v>397</v>
      </c>
      <c r="V162" s="128"/>
      <c r="W162" s="123" t="s">
        <v>397</v>
      </c>
      <c r="X162" s="128"/>
      <c r="Y162" s="124" t="s">
        <v>404</v>
      </c>
      <c r="Z162" s="129"/>
      <c r="AB162" s="78" t="b">
        <v>0</v>
      </c>
      <c r="AC162" s="78" t="b">
        <v>0</v>
      </c>
      <c r="AD162" s="78" t="b">
        <v>0</v>
      </c>
    </row>
    <row r="163" spans="1:30" s="78" customFormat="1" ht="18" customHeight="1">
      <c r="A163" s="121">
        <v>157</v>
      </c>
      <c r="B163" s="318" t="str">
        <f t="shared" si="8"/>
        <v/>
      </c>
      <c r="C163" s="319"/>
      <c r="D163" s="241"/>
      <c r="E163" s="125"/>
      <c r="F163" s="122" t="s">
        <v>396</v>
      </c>
      <c r="G163" s="242"/>
      <c r="H163" s="203">
        <f t="shared" si="6"/>
        <v>0</v>
      </c>
      <c r="I163" s="122" t="s">
        <v>396</v>
      </c>
      <c r="J163" s="204">
        <f t="shared" si="7"/>
        <v>0</v>
      </c>
      <c r="K163" s="126"/>
      <c r="L163" s="122" t="s">
        <v>396</v>
      </c>
      <c r="M163" s="243"/>
      <c r="N163" s="127"/>
      <c r="O163" s="122" t="s">
        <v>396</v>
      </c>
      <c r="P163" s="243"/>
      <c r="Q163" s="127"/>
      <c r="R163" s="122" t="s">
        <v>396</v>
      </c>
      <c r="S163" s="243"/>
      <c r="T163" s="128"/>
      <c r="U163" s="123" t="s">
        <v>397</v>
      </c>
      <c r="V163" s="128"/>
      <c r="W163" s="123" t="s">
        <v>397</v>
      </c>
      <c r="X163" s="128"/>
      <c r="Y163" s="124" t="s">
        <v>404</v>
      </c>
      <c r="Z163" s="129"/>
      <c r="AB163" s="78" t="b">
        <v>0</v>
      </c>
      <c r="AC163" s="78" t="b">
        <v>0</v>
      </c>
      <c r="AD163" s="78" t="b">
        <v>0</v>
      </c>
    </row>
    <row r="164" spans="1:30" s="78" customFormat="1" ht="18" customHeight="1">
      <c r="A164" s="121">
        <v>158</v>
      </c>
      <c r="B164" s="318" t="str">
        <f t="shared" si="8"/>
        <v/>
      </c>
      <c r="C164" s="319"/>
      <c r="D164" s="241"/>
      <c r="E164" s="125"/>
      <c r="F164" s="122" t="s">
        <v>396</v>
      </c>
      <c r="G164" s="242"/>
      <c r="H164" s="203">
        <f t="shared" si="6"/>
        <v>0</v>
      </c>
      <c r="I164" s="122" t="s">
        <v>396</v>
      </c>
      <c r="J164" s="204">
        <f t="shared" si="7"/>
        <v>0</v>
      </c>
      <c r="K164" s="126"/>
      <c r="L164" s="122" t="s">
        <v>396</v>
      </c>
      <c r="M164" s="243"/>
      <c r="N164" s="127"/>
      <c r="O164" s="122" t="s">
        <v>396</v>
      </c>
      <c r="P164" s="243"/>
      <c r="Q164" s="127"/>
      <c r="R164" s="122" t="s">
        <v>396</v>
      </c>
      <c r="S164" s="243"/>
      <c r="T164" s="128"/>
      <c r="U164" s="123" t="s">
        <v>397</v>
      </c>
      <c r="V164" s="128"/>
      <c r="W164" s="123" t="s">
        <v>397</v>
      </c>
      <c r="X164" s="128"/>
      <c r="Y164" s="124" t="s">
        <v>404</v>
      </c>
      <c r="Z164" s="129"/>
      <c r="AB164" s="78" t="b">
        <v>0</v>
      </c>
      <c r="AC164" s="78" t="b">
        <v>0</v>
      </c>
      <c r="AD164" s="78" t="b">
        <v>0</v>
      </c>
    </row>
    <row r="165" spans="1:30" s="78" customFormat="1" ht="18" customHeight="1">
      <c r="A165" s="121">
        <v>159</v>
      </c>
      <c r="B165" s="318" t="str">
        <f t="shared" si="8"/>
        <v/>
      </c>
      <c r="C165" s="319"/>
      <c r="D165" s="241"/>
      <c r="E165" s="125"/>
      <c r="F165" s="122" t="s">
        <v>396</v>
      </c>
      <c r="G165" s="242"/>
      <c r="H165" s="203">
        <f t="shared" si="6"/>
        <v>0</v>
      </c>
      <c r="I165" s="122" t="s">
        <v>396</v>
      </c>
      <c r="J165" s="204">
        <f t="shared" si="7"/>
        <v>0</v>
      </c>
      <c r="K165" s="126"/>
      <c r="L165" s="122" t="s">
        <v>396</v>
      </c>
      <c r="M165" s="243"/>
      <c r="N165" s="127"/>
      <c r="O165" s="122" t="s">
        <v>396</v>
      </c>
      <c r="P165" s="243"/>
      <c r="Q165" s="127"/>
      <c r="R165" s="122" t="s">
        <v>396</v>
      </c>
      <c r="S165" s="243"/>
      <c r="T165" s="128"/>
      <c r="U165" s="123" t="s">
        <v>397</v>
      </c>
      <c r="V165" s="128"/>
      <c r="W165" s="123" t="s">
        <v>397</v>
      </c>
      <c r="X165" s="128"/>
      <c r="Y165" s="124" t="s">
        <v>404</v>
      </c>
      <c r="Z165" s="129"/>
      <c r="AB165" s="78" t="b">
        <v>0</v>
      </c>
      <c r="AC165" s="78" t="b">
        <v>0</v>
      </c>
      <c r="AD165" s="78" t="b">
        <v>0</v>
      </c>
    </row>
    <row r="166" spans="1:30" s="78" customFormat="1" ht="18" customHeight="1">
      <c r="A166" s="121">
        <v>160</v>
      </c>
      <c r="B166" s="318" t="str">
        <f t="shared" si="8"/>
        <v/>
      </c>
      <c r="C166" s="319"/>
      <c r="D166" s="241"/>
      <c r="E166" s="125"/>
      <c r="F166" s="122" t="s">
        <v>396</v>
      </c>
      <c r="G166" s="242"/>
      <c r="H166" s="203">
        <f t="shared" si="6"/>
        <v>0</v>
      </c>
      <c r="I166" s="122" t="s">
        <v>396</v>
      </c>
      <c r="J166" s="204">
        <f t="shared" si="7"/>
        <v>0</v>
      </c>
      <c r="K166" s="126"/>
      <c r="L166" s="122" t="s">
        <v>396</v>
      </c>
      <c r="M166" s="243"/>
      <c r="N166" s="127"/>
      <c r="O166" s="122" t="s">
        <v>396</v>
      </c>
      <c r="P166" s="243"/>
      <c r="Q166" s="127"/>
      <c r="R166" s="122" t="s">
        <v>396</v>
      </c>
      <c r="S166" s="243"/>
      <c r="T166" s="128"/>
      <c r="U166" s="123" t="s">
        <v>397</v>
      </c>
      <c r="V166" s="128"/>
      <c r="W166" s="123" t="s">
        <v>397</v>
      </c>
      <c r="X166" s="128"/>
      <c r="Y166" s="124" t="s">
        <v>404</v>
      </c>
      <c r="Z166" s="129"/>
      <c r="AB166" s="78" t="b">
        <v>0</v>
      </c>
      <c r="AC166" s="78" t="b">
        <v>0</v>
      </c>
      <c r="AD166" s="78" t="b">
        <v>0</v>
      </c>
    </row>
    <row r="167" spans="1:30" s="78" customFormat="1" ht="18" customHeight="1">
      <c r="A167" s="121">
        <v>161</v>
      </c>
      <c r="B167" s="318" t="str">
        <f t="shared" si="8"/>
        <v/>
      </c>
      <c r="C167" s="319"/>
      <c r="D167" s="241"/>
      <c r="E167" s="125"/>
      <c r="F167" s="122" t="s">
        <v>396</v>
      </c>
      <c r="G167" s="242"/>
      <c r="H167" s="203">
        <f t="shared" si="6"/>
        <v>0</v>
      </c>
      <c r="I167" s="122" t="s">
        <v>396</v>
      </c>
      <c r="J167" s="204">
        <f t="shared" si="7"/>
        <v>0</v>
      </c>
      <c r="K167" s="126"/>
      <c r="L167" s="122" t="s">
        <v>396</v>
      </c>
      <c r="M167" s="243"/>
      <c r="N167" s="127"/>
      <c r="O167" s="122" t="s">
        <v>396</v>
      </c>
      <c r="P167" s="243"/>
      <c r="Q167" s="127"/>
      <c r="R167" s="122" t="s">
        <v>396</v>
      </c>
      <c r="S167" s="243"/>
      <c r="T167" s="128"/>
      <c r="U167" s="123" t="s">
        <v>397</v>
      </c>
      <c r="V167" s="128"/>
      <c r="W167" s="123" t="s">
        <v>397</v>
      </c>
      <c r="X167" s="128"/>
      <c r="Y167" s="124" t="s">
        <v>404</v>
      </c>
      <c r="Z167" s="129"/>
      <c r="AB167" s="78" t="b">
        <v>0</v>
      </c>
      <c r="AC167" s="78" t="b">
        <v>0</v>
      </c>
      <c r="AD167" s="78" t="b">
        <v>0</v>
      </c>
    </row>
    <row r="168" spans="1:30" s="78" customFormat="1" ht="18" customHeight="1">
      <c r="A168" s="121">
        <v>162</v>
      </c>
      <c r="B168" s="318" t="str">
        <f t="shared" si="8"/>
        <v/>
      </c>
      <c r="C168" s="319"/>
      <c r="D168" s="241"/>
      <c r="E168" s="125"/>
      <c r="F168" s="122" t="s">
        <v>396</v>
      </c>
      <c r="G168" s="242"/>
      <c r="H168" s="203">
        <f t="shared" si="6"/>
        <v>0</v>
      </c>
      <c r="I168" s="122" t="s">
        <v>396</v>
      </c>
      <c r="J168" s="204">
        <f t="shared" si="7"/>
        <v>0</v>
      </c>
      <c r="K168" s="126"/>
      <c r="L168" s="122" t="s">
        <v>396</v>
      </c>
      <c r="M168" s="243"/>
      <c r="N168" s="127"/>
      <c r="O168" s="122" t="s">
        <v>396</v>
      </c>
      <c r="P168" s="243"/>
      <c r="Q168" s="127"/>
      <c r="R168" s="122" t="s">
        <v>396</v>
      </c>
      <c r="S168" s="243"/>
      <c r="T168" s="128"/>
      <c r="U168" s="123" t="s">
        <v>397</v>
      </c>
      <c r="V168" s="128"/>
      <c r="W168" s="123" t="s">
        <v>397</v>
      </c>
      <c r="X168" s="128"/>
      <c r="Y168" s="124" t="s">
        <v>404</v>
      </c>
      <c r="Z168" s="129"/>
      <c r="AB168" s="78" t="b">
        <v>0</v>
      </c>
      <c r="AC168" s="78" t="b">
        <v>0</v>
      </c>
      <c r="AD168" s="78" t="b">
        <v>0</v>
      </c>
    </row>
    <row r="169" spans="1:30" s="78" customFormat="1" ht="18" customHeight="1">
      <c r="A169" s="121">
        <v>163</v>
      </c>
      <c r="B169" s="318" t="str">
        <f t="shared" si="8"/>
        <v/>
      </c>
      <c r="C169" s="319"/>
      <c r="D169" s="241"/>
      <c r="E169" s="125"/>
      <c r="F169" s="122" t="s">
        <v>396</v>
      </c>
      <c r="G169" s="242"/>
      <c r="H169" s="203">
        <f t="shared" si="6"/>
        <v>0</v>
      </c>
      <c r="I169" s="122" t="s">
        <v>396</v>
      </c>
      <c r="J169" s="204">
        <f t="shared" si="7"/>
        <v>0</v>
      </c>
      <c r="K169" s="126"/>
      <c r="L169" s="122" t="s">
        <v>396</v>
      </c>
      <c r="M169" s="243"/>
      <c r="N169" s="127"/>
      <c r="O169" s="122" t="s">
        <v>396</v>
      </c>
      <c r="P169" s="243"/>
      <c r="Q169" s="127"/>
      <c r="R169" s="122" t="s">
        <v>396</v>
      </c>
      <c r="S169" s="243"/>
      <c r="T169" s="128"/>
      <c r="U169" s="123" t="s">
        <v>397</v>
      </c>
      <c r="V169" s="128"/>
      <c r="W169" s="123" t="s">
        <v>397</v>
      </c>
      <c r="X169" s="128"/>
      <c r="Y169" s="124" t="s">
        <v>404</v>
      </c>
      <c r="Z169" s="129"/>
      <c r="AB169" s="78" t="b">
        <v>0</v>
      </c>
      <c r="AC169" s="78" t="b">
        <v>0</v>
      </c>
      <c r="AD169" s="78" t="b">
        <v>0</v>
      </c>
    </row>
    <row r="170" spans="1:30" s="78" customFormat="1" ht="18" customHeight="1">
      <c r="A170" s="121">
        <v>164</v>
      </c>
      <c r="B170" s="318" t="str">
        <f t="shared" si="8"/>
        <v/>
      </c>
      <c r="C170" s="319"/>
      <c r="D170" s="241"/>
      <c r="E170" s="125"/>
      <c r="F170" s="122" t="s">
        <v>396</v>
      </c>
      <c r="G170" s="242"/>
      <c r="H170" s="203">
        <f t="shared" si="6"/>
        <v>0</v>
      </c>
      <c r="I170" s="122" t="s">
        <v>396</v>
      </c>
      <c r="J170" s="204">
        <f t="shared" si="7"/>
        <v>0</v>
      </c>
      <c r="K170" s="126"/>
      <c r="L170" s="122" t="s">
        <v>396</v>
      </c>
      <c r="M170" s="243"/>
      <c r="N170" s="127"/>
      <c r="O170" s="122" t="s">
        <v>396</v>
      </c>
      <c r="P170" s="243"/>
      <c r="Q170" s="127"/>
      <c r="R170" s="122" t="s">
        <v>396</v>
      </c>
      <c r="S170" s="243"/>
      <c r="T170" s="128"/>
      <c r="U170" s="123" t="s">
        <v>397</v>
      </c>
      <c r="V170" s="128"/>
      <c r="W170" s="123" t="s">
        <v>397</v>
      </c>
      <c r="X170" s="128"/>
      <c r="Y170" s="124" t="s">
        <v>404</v>
      </c>
      <c r="Z170" s="129"/>
      <c r="AB170" s="78" t="b">
        <v>0</v>
      </c>
      <c r="AC170" s="78" t="b">
        <v>0</v>
      </c>
      <c r="AD170" s="78" t="b">
        <v>0</v>
      </c>
    </row>
    <row r="171" spans="1:30" s="78" customFormat="1" ht="18" customHeight="1">
      <c r="A171" s="121">
        <v>165</v>
      </c>
      <c r="B171" s="318" t="str">
        <f t="shared" si="8"/>
        <v/>
      </c>
      <c r="C171" s="319"/>
      <c r="D171" s="241"/>
      <c r="E171" s="125"/>
      <c r="F171" s="122" t="s">
        <v>396</v>
      </c>
      <c r="G171" s="242"/>
      <c r="H171" s="203">
        <f t="shared" si="6"/>
        <v>0</v>
      </c>
      <c r="I171" s="122" t="s">
        <v>396</v>
      </c>
      <c r="J171" s="204">
        <f t="shared" si="7"/>
        <v>0</v>
      </c>
      <c r="K171" s="126"/>
      <c r="L171" s="122" t="s">
        <v>396</v>
      </c>
      <c r="M171" s="243"/>
      <c r="N171" s="127"/>
      <c r="O171" s="122" t="s">
        <v>396</v>
      </c>
      <c r="P171" s="243"/>
      <c r="Q171" s="127"/>
      <c r="R171" s="122" t="s">
        <v>396</v>
      </c>
      <c r="S171" s="243"/>
      <c r="T171" s="128"/>
      <c r="U171" s="123" t="s">
        <v>397</v>
      </c>
      <c r="V171" s="128"/>
      <c r="W171" s="123" t="s">
        <v>397</v>
      </c>
      <c r="X171" s="128"/>
      <c r="Y171" s="124" t="s">
        <v>404</v>
      </c>
      <c r="Z171" s="129"/>
      <c r="AB171" s="78" t="b">
        <v>0</v>
      </c>
      <c r="AC171" s="78" t="b">
        <v>0</v>
      </c>
      <c r="AD171" s="78" t="b">
        <v>0</v>
      </c>
    </row>
    <row r="172" spans="1:30" s="78" customFormat="1" ht="18" customHeight="1">
      <c r="A172" s="121">
        <v>166</v>
      </c>
      <c r="B172" s="318" t="str">
        <f t="shared" si="8"/>
        <v/>
      </c>
      <c r="C172" s="319"/>
      <c r="D172" s="241"/>
      <c r="E172" s="125"/>
      <c r="F172" s="122" t="s">
        <v>396</v>
      </c>
      <c r="G172" s="242"/>
      <c r="H172" s="203">
        <f t="shared" si="6"/>
        <v>0</v>
      </c>
      <c r="I172" s="122" t="s">
        <v>396</v>
      </c>
      <c r="J172" s="204">
        <f t="shared" si="7"/>
        <v>0</v>
      </c>
      <c r="K172" s="126"/>
      <c r="L172" s="122" t="s">
        <v>396</v>
      </c>
      <c r="M172" s="243"/>
      <c r="N172" s="127"/>
      <c r="O172" s="122" t="s">
        <v>396</v>
      </c>
      <c r="P172" s="243"/>
      <c r="Q172" s="127"/>
      <c r="R172" s="122" t="s">
        <v>396</v>
      </c>
      <c r="S172" s="243"/>
      <c r="T172" s="128"/>
      <c r="U172" s="123" t="s">
        <v>397</v>
      </c>
      <c r="V172" s="128"/>
      <c r="W172" s="123" t="s">
        <v>397</v>
      </c>
      <c r="X172" s="128"/>
      <c r="Y172" s="124" t="s">
        <v>404</v>
      </c>
      <c r="Z172" s="129"/>
      <c r="AB172" s="78" t="b">
        <v>0</v>
      </c>
      <c r="AC172" s="78" t="b">
        <v>0</v>
      </c>
      <c r="AD172" s="78" t="b">
        <v>0</v>
      </c>
    </row>
    <row r="173" spans="1:30" s="78" customFormat="1" ht="18" customHeight="1">
      <c r="A173" s="121">
        <v>167</v>
      </c>
      <c r="B173" s="318" t="str">
        <f t="shared" si="8"/>
        <v/>
      </c>
      <c r="C173" s="319"/>
      <c r="D173" s="241"/>
      <c r="E173" s="125"/>
      <c r="F173" s="122" t="s">
        <v>396</v>
      </c>
      <c r="G173" s="242"/>
      <c r="H173" s="203">
        <f t="shared" si="6"/>
        <v>0</v>
      </c>
      <c r="I173" s="122" t="s">
        <v>396</v>
      </c>
      <c r="J173" s="204">
        <f t="shared" si="7"/>
        <v>0</v>
      </c>
      <c r="K173" s="126"/>
      <c r="L173" s="122" t="s">
        <v>396</v>
      </c>
      <c r="M173" s="243"/>
      <c r="N173" s="127"/>
      <c r="O173" s="122" t="s">
        <v>396</v>
      </c>
      <c r="P173" s="243"/>
      <c r="Q173" s="127"/>
      <c r="R173" s="122" t="s">
        <v>396</v>
      </c>
      <c r="S173" s="243"/>
      <c r="T173" s="128"/>
      <c r="U173" s="123" t="s">
        <v>397</v>
      </c>
      <c r="V173" s="128"/>
      <c r="W173" s="123" t="s">
        <v>397</v>
      </c>
      <c r="X173" s="128"/>
      <c r="Y173" s="124" t="s">
        <v>404</v>
      </c>
      <c r="Z173" s="129"/>
      <c r="AB173" s="78" t="b">
        <v>0</v>
      </c>
      <c r="AC173" s="78" t="b">
        <v>0</v>
      </c>
      <c r="AD173" s="78" t="b">
        <v>0</v>
      </c>
    </row>
    <row r="174" spans="1:30" s="78" customFormat="1" ht="18" customHeight="1">
      <c r="A174" s="121">
        <v>168</v>
      </c>
      <c r="B174" s="318" t="str">
        <f t="shared" si="8"/>
        <v/>
      </c>
      <c r="C174" s="319"/>
      <c r="D174" s="241"/>
      <c r="E174" s="125"/>
      <c r="F174" s="122" t="s">
        <v>396</v>
      </c>
      <c r="G174" s="242"/>
      <c r="H174" s="203">
        <f t="shared" si="6"/>
        <v>0</v>
      </c>
      <c r="I174" s="122" t="s">
        <v>396</v>
      </c>
      <c r="J174" s="204">
        <f t="shared" si="7"/>
        <v>0</v>
      </c>
      <c r="K174" s="126"/>
      <c r="L174" s="122" t="s">
        <v>396</v>
      </c>
      <c r="M174" s="243"/>
      <c r="N174" s="127"/>
      <c r="O174" s="122" t="s">
        <v>396</v>
      </c>
      <c r="P174" s="243"/>
      <c r="Q174" s="127"/>
      <c r="R174" s="122" t="s">
        <v>396</v>
      </c>
      <c r="S174" s="243"/>
      <c r="T174" s="128"/>
      <c r="U174" s="123" t="s">
        <v>397</v>
      </c>
      <c r="V174" s="128"/>
      <c r="W174" s="123" t="s">
        <v>397</v>
      </c>
      <c r="X174" s="128"/>
      <c r="Y174" s="124" t="s">
        <v>404</v>
      </c>
      <c r="Z174" s="129"/>
      <c r="AB174" s="78" t="b">
        <v>0</v>
      </c>
      <c r="AC174" s="78" t="b">
        <v>0</v>
      </c>
      <c r="AD174" s="78" t="b">
        <v>0</v>
      </c>
    </row>
    <row r="175" spans="1:30" s="78" customFormat="1" ht="18" customHeight="1">
      <c r="A175" s="121">
        <v>169</v>
      </c>
      <c r="B175" s="318" t="str">
        <f t="shared" si="8"/>
        <v/>
      </c>
      <c r="C175" s="319"/>
      <c r="D175" s="241"/>
      <c r="E175" s="125"/>
      <c r="F175" s="122" t="s">
        <v>396</v>
      </c>
      <c r="G175" s="242"/>
      <c r="H175" s="203">
        <f t="shared" si="6"/>
        <v>0</v>
      </c>
      <c r="I175" s="122" t="s">
        <v>396</v>
      </c>
      <c r="J175" s="204">
        <f t="shared" si="7"/>
        <v>0</v>
      </c>
      <c r="K175" s="126"/>
      <c r="L175" s="122" t="s">
        <v>396</v>
      </c>
      <c r="M175" s="243"/>
      <c r="N175" s="127"/>
      <c r="O175" s="122" t="s">
        <v>396</v>
      </c>
      <c r="P175" s="243"/>
      <c r="Q175" s="127"/>
      <c r="R175" s="122" t="s">
        <v>396</v>
      </c>
      <c r="S175" s="243"/>
      <c r="T175" s="128"/>
      <c r="U175" s="123" t="s">
        <v>397</v>
      </c>
      <c r="V175" s="128"/>
      <c r="W175" s="123" t="s">
        <v>397</v>
      </c>
      <c r="X175" s="128"/>
      <c r="Y175" s="124" t="s">
        <v>404</v>
      </c>
      <c r="Z175" s="129"/>
      <c r="AB175" s="78" t="b">
        <v>0</v>
      </c>
      <c r="AC175" s="78" t="b">
        <v>0</v>
      </c>
      <c r="AD175" s="78" t="b">
        <v>0</v>
      </c>
    </row>
    <row r="176" spans="1:30" s="78" customFormat="1" ht="18" customHeight="1">
      <c r="A176" s="121">
        <v>170</v>
      </c>
      <c r="B176" s="318" t="str">
        <f t="shared" si="8"/>
        <v/>
      </c>
      <c r="C176" s="319"/>
      <c r="D176" s="241"/>
      <c r="E176" s="125"/>
      <c r="F176" s="122" t="s">
        <v>396</v>
      </c>
      <c r="G176" s="242"/>
      <c r="H176" s="203">
        <f t="shared" si="6"/>
        <v>0</v>
      </c>
      <c r="I176" s="122" t="s">
        <v>396</v>
      </c>
      <c r="J176" s="204">
        <f t="shared" si="7"/>
        <v>0</v>
      </c>
      <c r="K176" s="126"/>
      <c r="L176" s="122" t="s">
        <v>396</v>
      </c>
      <c r="M176" s="243"/>
      <c r="N176" s="127"/>
      <c r="O176" s="122" t="s">
        <v>396</v>
      </c>
      <c r="P176" s="243"/>
      <c r="Q176" s="127"/>
      <c r="R176" s="122" t="s">
        <v>396</v>
      </c>
      <c r="S176" s="243"/>
      <c r="T176" s="128"/>
      <c r="U176" s="123" t="s">
        <v>397</v>
      </c>
      <c r="V176" s="128"/>
      <c r="W176" s="123" t="s">
        <v>397</v>
      </c>
      <c r="X176" s="128"/>
      <c r="Y176" s="124" t="s">
        <v>404</v>
      </c>
      <c r="Z176" s="129"/>
      <c r="AB176" s="78" t="b">
        <v>0</v>
      </c>
      <c r="AC176" s="78" t="b">
        <v>0</v>
      </c>
      <c r="AD176" s="78" t="b">
        <v>0</v>
      </c>
    </row>
    <row r="177" spans="1:30" s="78" customFormat="1" ht="18" customHeight="1">
      <c r="A177" s="121">
        <v>171</v>
      </c>
      <c r="B177" s="318" t="str">
        <f t="shared" si="8"/>
        <v/>
      </c>
      <c r="C177" s="319"/>
      <c r="D177" s="241"/>
      <c r="E177" s="125"/>
      <c r="F177" s="122" t="s">
        <v>396</v>
      </c>
      <c r="G177" s="242"/>
      <c r="H177" s="203">
        <f t="shared" si="6"/>
        <v>0</v>
      </c>
      <c r="I177" s="122" t="s">
        <v>396</v>
      </c>
      <c r="J177" s="204">
        <f t="shared" si="7"/>
        <v>0</v>
      </c>
      <c r="K177" s="126"/>
      <c r="L177" s="122" t="s">
        <v>396</v>
      </c>
      <c r="M177" s="243"/>
      <c r="N177" s="127"/>
      <c r="O177" s="122" t="s">
        <v>396</v>
      </c>
      <c r="P177" s="243"/>
      <c r="Q177" s="127"/>
      <c r="R177" s="122" t="s">
        <v>396</v>
      </c>
      <c r="S177" s="243"/>
      <c r="T177" s="128"/>
      <c r="U177" s="123" t="s">
        <v>397</v>
      </c>
      <c r="V177" s="128"/>
      <c r="W177" s="123" t="s">
        <v>397</v>
      </c>
      <c r="X177" s="128"/>
      <c r="Y177" s="124" t="s">
        <v>404</v>
      </c>
      <c r="Z177" s="129"/>
      <c r="AB177" s="78" t="b">
        <v>0</v>
      </c>
      <c r="AC177" s="78" t="b">
        <v>0</v>
      </c>
      <c r="AD177" s="78" t="b">
        <v>0</v>
      </c>
    </row>
    <row r="178" spans="1:30" s="78" customFormat="1" ht="18" customHeight="1">
      <c r="A178" s="121">
        <v>172</v>
      </c>
      <c r="B178" s="318" t="str">
        <f t="shared" si="8"/>
        <v/>
      </c>
      <c r="C178" s="319"/>
      <c r="D178" s="241"/>
      <c r="E178" s="125"/>
      <c r="F178" s="122" t="s">
        <v>396</v>
      </c>
      <c r="G178" s="242"/>
      <c r="H178" s="203">
        <f t="shared" si="6"/>
        <v>0</v>
      </c>
      <c r="I178" s="122" t="s">
        <v>396</v>
      </c>
      <c r="J178" s="204">
        <f t="shared" si="7"/>
        <v>0</v>
      </c>
      <c r="K178" s="126"/>
      <c r="L178" s="122" t="s">
        <v>396</v>
      </c>
      <c r="M178" s="243"/>
      <c r="N178" s="127"/>
      <c r="O178" s="122" t="s">
        <v>396</v>
      </c>
      <c r="P178" s="243"/>
      <c r="Q178" s="127"/>
      <c r="R178" s="122" t="s">
        <v>396</v>
      </c>
      <c r="S178" s="243"/>
      <c r="T178" s="128"/>
      <c r="U178" s="123" t="s">
        <v>397</v>
      </c>
      <c r="V178" s="128"/>
      <c r="W178" s="123" t="s">
        <v>397</v>
      </c>
      <c r="X178" s="128"/>
      <c r="Y178" s="124" t="s">
        <v>404</v>
      </c>
      <c r="Z178" s="129"/>
      <c r="AB178" s="78" t="b">
        <v>0</v>
      </c>
      <c r="AC178" s="78" t="b">
        <v>0</v>
      </c>
      <c r="AD178" s="78" t="b">
        <v>0</v>
      </c>
    </row>
    <row r="179" spans="1:30" s="78" customFormat="1" ht="18" customHeight="1">
      <c r="A179" s="121">
        <v>173</v>
      </c>
      <c r="B179" s="318" t="str">
        <f t="shared" si="8"/>
        <v/>
      </c>
      <c r="C179" s="319"/>
      <c r="D179" s="241"/>
      <c r="E179" s="125"/>
      <c r="F179" s="122" t="s">
        <v>396</v>
      </c>
      <c r="G179" s="242"/>
      <c r="H179" s="203">
        <f t="shared" si="6"/>
        <v>0</v>
      </c>
      <c r="I179" s="122" t="s">
        <v>396</v>
      </c>
      <c r="J179" s="204">
        <f t="shared" si="7"/>
        <v>0</v>
      </c>
      <c r="K179" s="126"/>
      <c r="L179" s="122" t="s">
        <v>396</v>
      </c>
      <c r="M179" s="243"/>
      <c r="N179" s="127"/>
      <c r="O179" s="122" t="s">
        <v>396</v>
      </c>
      <c r="P179" s="243"/>
      <c r="Q179" s="127"/>
      <c r="R179" s="122" t="s">
        <v>396</v>
      </c>
      <c r="S179" s="243"/>
      <c r="T179" s="128"/>
      <c r="U179" s="123" t="s">
        <v>397</v>
      </c>
      <c r="V179" s="128"/>
      <c r="W179" s="123" t="s">
        <v>397</v>
      </c>
      <c r="X179" s="128"/>
      <c r="Y179" s="124" t="s">
        <v>404</v>
      </c>
      <c r="Z179" s="129"/>
      <c r="AB179" s="78" t="b">
        <v>0</v>
      </c>
      <c r="AC179" s="78" t="b">
        <v>0</v>
      </c>
      <c r="AD179" s="78" t="b">
        <v>0</v>
      </c>
    </row>
    <row r="180" spans="1:30" s="78" customFormat="1" ht="18" customHeight="1">
      <c r="A180" s="121">
        <v>174</v>
      </c>
      <c r="B180" s="318" t="str">
        <f t="shared" si="8"/>
        <v/>
      </c>
      <c r="C180" s="319"/>
      <c r="D180" s="241"/>
      <c r="E180" s="125"/>
      <c r="F180" s="122" t="s">
        <v>396</v>
      </c>
      <c r="G180" s="242"/>
      <c r="H180" s="203">
        <f t="shared" si="6"/>
        <v>0</v>
      </c>
      <c r="I180" s="122" t="s">
        <v>396</v>
      </c>
      <c r="J180" s="204">
        <f t="shared" si="7"/>
        <v>0</v>
      </c>
      <c r="K180" s="126"/>
      <c r="L180" s="122" t="s">
        <v>396</v>
      </c>
      <c r="M180" s="243"/>
      <c r="N180" s="127"/>
      <c r="O180" s="122" t="s">
        <v>396</v>
      </c>
      <c r="P180" s="243"/>
      <c r="Q180" s="127"/>
      <c r="R180" s="122" t="s">
        <v>396</v>
      </c>
      <c r="S180" s="243"/>
      <c r="T180" s="128"/>
      <c r="U180" s="123" t="s">
        <v>397</v>
      </c>
      <c r="V180" s="128"/>
      <c r="W180" s="123" t="s">
        <v>397</v>
      </c>
      <c r="X180" s="128"/>
      <c r="Y180" s="124" t="s">
        <v>404</v>
      </c>
      <c r="Z180" s="129"/>
      <c r="AB180" s="78" t="b">
        <v>0</v>
      </c>
      <c r="AC180" s="78" t="b">
        <v>0</v>
      </c>
      <c r="AD180" s="78" t="b">
        <v>0</v>
      </c>
    </row>
    <row r="181" spans="1:30" s="78" customFormat="1" ht="18" customHeight="1">
      <c r="A181" s="121">
        <v>175</v>
      </c>
      <c r="B181" s="318" t="str">
        <f t="shared" si="8"/>
        <v/>
      </c>
      <c r="C181" s="319"/>
      <c r="D181" s="241"/>
      <c r="E181" s="125"/>
      <c r="F181" s="122" t="s">
        <v>396</v>
      </c>
      <c r="G181" s="242"/>
      <c r="H181" s="203">
        <f t="shared" si="6"/>
        <v>0</v>
      </c>
      <c r="I181" s="122" t="s">
        <v>396</v>
      </c>
      <c r="J181" s="204">
        <f t="shared" si="7"/>
        <v>0</v>
      </c>
      <c r="K181" s="126"/>
      <c r="L181" s="122" t="s">
        <v>396</v>
      </c>
      <c r="M181" s="243"/>
      <c r="N181" s="127"/>
      <c r="O181" s="122" t="s">
        <v>396</v>
      </c>
      <c r="P181" s="243"/>
      <c r="Q181" s="127"/>
      <c r="R181" s="122" t="s">
        <v>396</v>
      </c>
      <c r="S181" s="243"/>
      <c r="T181" s="128"/>
      <c r="U181" s="123" t="s">
        <v>397</v>
      </c>
      <c r="V181" s="128"/>
      <c r="W181" s="123" t="s">
        <v>397</v>
      </c>
      <c r="X181" s="128"/>
      <c r="Y181" s="124" t="s">
        <v>404</v>
      </c>
      <c r="Z181" s="129"/>
      <c r="AB181" s="78" t="b">
        <v>0</v>
      </c>
      <c r="AC181" s="78" t="b">
        <v>0</v>
      </c>
      <c r="AD181" s="78" t="b">
        <v>0</v>
      </c>
    </row>
    <row r="182" spans="1:30" s="78" customFormat="1" ht="18" customHeight="1">
      <c r="A182" s="121">
        <v>176</v>
      </c>
      <c r="B182" s="318" t="str">
        <f t="shared" si="8"/>
        <v/>
      </c>
      <c r="C182" s="319"/>
      <c r="D182" s="241"/>
      <c r="E182" s="125"/>
      <c r="F182" s="122" t="s">
        <v>396</v>
      </c>
      <c r="G182" s="242"/>
      <c r="H182" s="203">
        <f t="shared" si="6"/>
        <v>0</v>
      </c>
      <c r="I182" s="122" t="s">
        <v>396</v>
      </c>
      <c r="J182" s="204">
        <f t="shared" si="7"/>
        <v>0</v>
      </c>
      <c r="K182" s="126"/>
      <c r="L182" s="122" t="s">
        <v>396</v>
      </c>
      <c r="M182" s="243"/>
      <c r="N182" s="127"/>
      <c r="O182" s="122" t="s">
        <v>396</v>
      </c>
      <c r="P182" s="243"/>
      <c r="Q182" s="127"/>
      <c r="R182" s="122" t="s">
        <v>396</v>
      </c>
      <c r="S182" s="243"/>
      <c r="T182" s="128"/>
      <c r="U182" s="123" t="s">
        <v>397</v>
      </c>
      <c r="V182" s="128"/>
      <c r="W182" s="123" t="s">
        <v>397</v>
      </c>
      <c r="X182" s="128"/>
      <c r="Y182" s="124" t="s">
        <v>404</v>
      </c>
      <c r="Z182" s="129"/>
      <c r="AB182" s="78" t="b">
        <v>0</v>
      </c>
      <c r="AC182" s="78" t="b">
        <v>0</v>
      </c>
      <c r="AD182" s="78" t="b">
        <v>0</v>
      </c>
    </row>
    <row r="183" spans="1:30" s="78" customFormat="1" ht="18" customHeight="1">
      <c r="A183" s="121">
        <v>177</v>
      </c>
      <c r="B183" s="318" t="str">
        <f t="shared" si="8"/>
        <v/>
      </c>
      <c r="C183" s="319"/>
      <c r="D183" s="241"/>
      <c r="E183" s="125"/>
      <c r="F183" s="122" t="s">
        <v>396</v>
      </c>
      <c r="G183" s="242"/>
      <c r="H183" s="203">
        <f t="shared" si="6"/>
        <v>0</v>
      </c>
      <c r="I183" s="122" t="s">
        <v>396</v>
      </c>
      <c r="J183" s="204">
        <f t="shared" si="7"/>
        <v>0</v>
      </c>
      <c r="K183" s="126"/>
      <c r="L183" s="122" t="s">
        <v>396</v>
      </c>
      <c r="M183" s="243"/>
      <c r="N183" s="127"/>
      <c r="O183" s="122" t="s">
        <v>396</v>
      </c>
      <c r="P183" s="243"/>
      <c r="Q183" s="127"/>
      <c r="R183" s="122" t="s">
        <v>396</v>
      </c>
      <c r="S183" s="243"/>
      <c r="T183" s="128"/>
      <c r="U183" s="123" t="s">
        <v>397</v>
      </c>
      <c r="V183" s="128"/>
      <c r="W183" s="123" t="s">
        <v>397</v>
      </c>
      <c r="X183" s="128"/>
      <c r="Y183" s="124" t="s">
        <v>404</v>
      </c>
      <c r="Z183" s="129"/>
      <c r="AB183" s="78" t="b">
        <v>0</v>
      </c>
      <c r="AC183" s="78" t="b">
        <v>0</v>
      </c>
      <c r="AD183" s="78" t="b">
        <v>0</v>
      </c>
    </row>
    <row r="184" spans="1:30" s="78" customFormat="1" ht="18" customHeight="1">
      <c r="A184" s="121">
        <v>178</v>
      </c>
      <c r="B184" s="318" t="str">
        <f t="shared" si="8"/>
        <v/>
      </c>
      <c r="C184" s="319"/>
      <c r="D184" s="241"/>
      <c r="E184" s="125"/>
      <c r="F184" s="122" t="s">
        <v>396</v>
      </c>
      <c r="G184" s="242"/>
      <c r="H184" s="203">
        <f t="shared" si="6"/>
        <v>0</v>
      </c>
      <c r="I184" s="122" t="s">
        <v>396</v>
      </c>
      <c r="J184" s="204">
        <f t="shared" si="7"/>
        <v>0</v>
      </c>
      <c r="K184" s="126"/>
      <c r="L184" s="122" t="s">
        <v>396</v>
      </c>
      <c r="M184" s="243"/>
      <c r="N184" s="127"/>
      <c r="O184" s="122" t="s">
        <v>396</v>
      </c>
      <c r="P184" s="243"/>
      <c r="Q184" s="127"/>
      <c r="R184" s="122" t="s">
        <v>396</v>
      </c>
      <c r="S184" s="243"/>
      <c r="T184" s="128"/>
      <c r="U184" s="123" t="s">
        <v>397</v>
      </c>
      <c r="V184" s="128"/>
      <c r="W184" s="123" t="s">
        <v>397</v>
      </c>
      <c r="X184" s="128"/>
      <c r="Y184" s="124" t="s">
        <v>404</v>
      </c>
      <c r="Z184" s="129"/>
      <c r="AB184" s="78" t="b">
        <v>0</v>
      </c>
      <c r="AC184" s="78" t="b">
        <v>0</v>
      </c>
      <c r="AD184" s="78" t="b">
        <v>0</v>
      </c>
    </row>
    <row r="185" spans="1:30" s="78" customFormat="1" ht="18" customHeight="1">
      <c r="A185" s="121">
        <v>179</v>
      </c>
      <c r="B185" s="318" t="str">
        <f t="shared" si="8"/>
        <v/>
      </c>
      <c r="C185" s="319"/>
      <c r="D185" s="241"/>
      <c r="E185" s="125"/>
      <c r="F185" s="122" t="s">
        <v>396</v>
      </c>
      <c r="G185" s="242"/>
      <c r="H185" s="203">
        <f t="shared" si="6"/>
        <v>0</v>
      </c>
      <c r="I185" s="122" t="s">
        <v>396</v>
      </c>
      <c r="J185" s="204">
        <f t="shared" si="7"/>
        <v>0</v>
      </c>
      <c r="K185" s="126"/>
      <c r="L185" s="122" t="s">
        <v>396</v>
      </c>
      <c r="M185" s="243"/>
      <c r="N185" s="127"/>
      <c r="O185" s="122" t="s">
        <v>396</v>
      </c>
      <c r="P185" s="243"/>
      <c r="Q185" s="127"/>
      <c r="R185" s="122" t="s">
        <v>396</v>
      </c>
      <c r="S185" s="243"/>
      <c r="T185" s="128"/>
      <c r="U185" s="123" t="s">
        <v>397</v>
      </c>
      <c r="V185" s="128"/>
      <c r="W185" s="123" t="s">
        <v>397</v>
      </c>
      <c r="X185" s="128"/>
      <c r="Y185" s="124" t="s">
        <v>404</v>
      </c>
      <c r="Z185" s="129"/>
      <c r="AB185" s="78" t="b">
        <v>0</v>
      </c>
      <c r="AC185" s="78" t="b">
        <v>0</v>
      </c>
      <c r="AD185" s="78" t="b">
        <v>0</v>
      </c>
    </row>
    <row r="186" spans="1:30" s="78" customFormat="1" ht="18" customHeight="1">
      <c r="A186" s="121">
        <v>180</v>
      </c>
      <c r="B186" s="318" t="str">
        <f t="shared" si="8"/>
        <v/>
      </c>
      <c r="C186" s="319"/>
      <c r="D186" s="241"/>
      <c r="E186" s="125"/>
      <c r="F186" s="122" t="s">
        <v>396</v>
      </c>
      <c r="G186" s="242"/>
      <c r="H186" s="203">
        <f t="shared" si="6"/>
        <v>0</v>
      </c>
      <c r="I186" s="122" t="s">
        <v>396</v>
      </c>
      <c r="J186" s="204">
        <f t="shared" si="7"/>
        <v>0</v>
      </c>
      <c r="K186" s="126"/>
      <c r="L186" s="122" t="s">
        <v>396</v>
      </c>
      <c r="M186" s="243"/>
      <c r="N186" s="127"/>
      <c r="O186" s="122" t="s">
        <v>396</v>
      </c>
      <c r="P186" s="243"/>
      <c r="Q186" s="127"/>
      <c r="R186" s="122" t="s">
        <v>396</v>
      </c>
      <c r="S186" s="243"/>
      <c r="T186" s="128"/>
      <c r="U186" s="123" t="s">
        <v>397</v>
      </c>
      <c r="V186" s="128"/>
      <c r="W186" s="123" t="s">
        <v>397</v>
      </c>
      <c r="X186" s="128"/>
      <c r="Y186" s="124" t="s">
        <v>404</v>
      </c>
      <c r="Z186" s="129"/>
      <c r="AB186" s="78" t="b">
        <v>0</v>
      </c>
      <c r="AC186" s="78" t="b">
        <v>0</v>
      </c>
      <c r="AD186" s="78" t="b">
        <v>0</v>
      </c>
    </row>
    <row r="187" spans="1:30" s="78" customFormat="1" ht="18" customHeight="1">
      <c r="A187" s="121">
        <v>181</v>
      </c>
      <c r="B187" s="318" t="str">
        <f t="shared" si="8"/>
        <v/>
      </c>
      <c r="C187" s="319"/>
      <c r="D187" s="241"/>
      <c r="E187" s="125"/>
      <c r="F187" s="122" t="s">
        <v>396</v>
      </c>
      <c r="G187" s="242"/>
      <c r="H187" s="203">
        <f t="shared" si="6"/>
        <v>0</v>
      </c>
      <c r="I187" s="122" t="s">
        <v>396</v>
      </c>
      <c r="J187" s="204">
        <f t="shared" si="7"/>
        <v>0</v>
      </c>
      <c r="K187" s="126"/>
      <c r="L187" s="122" t="s">
        <v>396</v>
      </c>
      <c r="M187" s="243"/>
      <c r="N187" s="127"/>
      <c r="O187" s="122" t="s">
        <v>396</v>
      </c>
      <c r="P187" s="243"/>
      <c r="Q187" s="127"/>
      <c r="R187" s="122" t="s">
        <v>396</v>
      </c>
      <c r="S187" s="243"/>
      <c r="T187" s="128"/>
      <c r="U187" s="123" t="s">
        <v>397</v>
      </c>
      <c r="V187" s="128"/>
      <c r="W187" s="123" t="s">
        <v>397</v>
      </c>
      <c r="X187" s="128"/>
      <c r="Y187" s="124" t="s">
        <v>404</v>
      </c>
      <c r="Z187" s="129"/>
      <c r="AB187" s="78" t="b">
        <v>0</v>
      </c>
      <c r="AC187" s="78" t="b">
        <v>0</v>
      </c>
      <c r="AD187" s="78" t="b">
        <v>0</v>
      </c>
    </row>
    <row r="188" spans="1:30" s="78" customFormat="1" ht="18" customHeight="1">
      <c r="A188" s="121">
        <v>182</v>
      </c>
      <c r="B188" s="318" t="str">
        <f t="shared" si="8"/>
        <v/>
      </c>
      <c r="C188" s="319"/>
      <c r="D188" s="241"/>
      <c r="E188" s="125"/>
      <c r="F188" s="122" t="s">
        <v>396</v>
      </c>
      <c r="G188" s="242"/>
      <c r="H188" s="203">
        <f t="shared" si="6"/>
        <v>0</v>
      </c>
      <c r="I188" s="122" t="s">
        <v>396</v>
      </c>
      <c r="J188" s="204">
        <f t="shared" si="7"/>
        <v>0</v>
      </c>
      <c r="K188" s="126"/>
      <c r="L188" s="122" t="s">
        <v>396</v>
      </c>
      <c r="M188" s="243"/>
      <c r="N188" s="127"/>
      <c r="O188" s="122" t="s">
        <v>396</v>
      </c>
      <c r="P188" s="243"/>
      <c r="Q188" s="127"/>
      <c r="R188" s="122" t="s">
        <v>396</v>
      </c>
      <c r="S188" s="243"/>
      <c r="T188" s="128"/>
      <c r="U188" s="123" t="s">
        <v>397</v>
      </c>
      <c r="V188" s="128"/>
      <c r="W188" s="123" t="s">
        <v>397</v>
      </c>
      <c r="X188" s="128"/>
      <c r="Y188" s="124" t="s">
        <v>404</v>
      </c>
      <c r="Z188" s="129"/>
      <c r="AB188" s="78" t="b">
        <v>0</v>
      </c>
      <c r="AC188" s="78" t="b">
        <v>0</v>
      </c>
      <c r="AD188" s="78" t="b">
        <v>0</v>
      </c>
    </row>
    <row r="189" spans="1:30" s="78" customFormat="1" ht="18" customHeight="1">
      <c r="A189" s="121">
        <v>183</v>
      </c>
      <c r="B189" s="318" t="str">
        <f t="shared" si="8"/>
        <v/>
      </c>
      <c r="C189" s="319"/>
      <c r="D189" s="241"/>
      <c r="E189" s="125"/>
      <c r="F189" s="122" t="s">
        <v>396</v>
      </c>
      <c r="G189" s="242"/>
      <c r="H189" s="203">
        <f t="shared" si="6"/>
        <v>0</v>
      </c>
      <c r="I189" s="122" t="s">
        <v>396</v>
      </c>
      <c r="J189" s="204">
        <f t="shared" si="7"/>
        <v>0</v>
      </c>
      <c r="K189" s="126"/>
      <c r="L189" s="122" t="s">
        <v>396</v>
      </c>
      <c r="M189" s="243"/>
      <c r="N189" s="127"/>
      <c r="O189" s="122" t="s">
        <v>396</v>
      </c>
      <c r="P189" s="243"/>
      <c r="Q189" s="127"/>
      <c r="R189" s="122" t="s">
        <v>396</v>
      </c>
      <c r="S189" s="243"/>
      <c r="T189" s="128"/>
      <c r="U189" s="123" t="s">
        <v>397</v>
      </c>
      <c r="V189" s="128"/>
      <c r="W189" s="123" t="s">
        <v>397</v>
      </c>
      <c r="X189" s="128"/>
      <c r="Y189" s="124" t="s">
        <v>404</v>
      </c>
      <c r="Z189" s="129"/>
      <c r="AB189" s="78" t="b">
        <v>0</v>
      </c>
      <c r="AC189" s="78" t="b">
        <v>0</v>
      </c>
      <c r="AD189" s="78" t="b">
        <v>0</v>
      </c>
    </row>
    <row r="190" spans="1:30" s="78" customFormat="1" ht="18" customHeight="1">
      <c r="A190" s="121">
        <v>184</v>
      </c>
      <c r="B190" s="318" t="str">
        <f t="shared" si="8"/>
        <v/>
      </c>
      <c r="C190" s="319"/>
      <c r="D190" s="241"/>
      <c r="E190" s="125"/>
      <c r="F190" s="122" t="s">
        <v>396</v>
      </c>
      <c r="G190" s="242"/>
      <c r="H190" s="203">
        <f t="shared" si="6"/>
        <v>0</v>
      </c>
      <c r="I190" s="122" t="s">
        <v>396</v>
      </c>
      <c r="J190" s="204">
        <f t="shared" si="7"/>
        <v>0</v>
      </c>
      <c r="K190" s="126"/>
      <c r="L190" s="122" t="s">
        <v>396</v>
      </c>
      <c r="M190" s="243"/>
      <c r="N190" s="127"/>
      <c r="O190" s="122" t="s">
        <v>396</v>
      </c>
      <c r="P190" s="243"/>
      <c r="Q190" s="127"/>
      <c r="R190" s="122" t="s">
        <v>396</v>
      </c>
      <c r="S190" s="243"/>
      <c r="T190" s="128"/>
      <c r="U190" s="123" t="s">
        <v>397</v>
      </c>
      <c r="V190" s="128"/>
      <c r="W190" s="123" t="s">
        <v>397</v>
      </c>
      <c r="X190" s="128"/>
      <c r="Y190" s="124" t="s">
        <v>404</v>
      </c>
      <c r="Z190" s="129"/>
      <c r="AB190" s="78" t="b">
        <v>0</v>
      </c>
      <c r="AC190" s="78" t="b">
        <v>0</v>
      </c>
      <c r="AD190" s="78" t="b">
        <v>0</v>
      </c>
    </row>
    <row r="191" spans="1:30" s="78" customFormat="1" ht="18" customHeight="1">
      <c r="A191" s="121">
        <v>185</v>
      </c>
      <c r="B191" s="318" t="str">
        <f t="shared" si="8"/>
        <v/>
      </c>
      <c r="C191" s="319"/>
      <c r="D191" s="241"/>
      <c r="E191" s="125"/>
      <c r="F191" s="122" t="s">
        <v>396</v>
      </c>
      <c r="G191" s="242"/>
      <c r="H191" s="203">
        <f t="shared" si="6"/>
        <v>0</v>
      </c>
      <c r="I191" s="122" t="s">
        <v>396</v>
      </c>
      <c r="J191" s="204">
        <f t="shared" si="7"/>
        <v>0</v>
      </c>
      <c r="K191" s="126"/>
      <c r="L191" s="122" t="s">
        <v>396</v>
      </c>
      <c r="M191" s="243"/>
      <c r="N191" s="127"/>
      <c r="O191" s="122" t="s">
        <v>396</v>
      </c>
      <c r="P191" s="243"/>
      <c r="Q191" s="127"/>
      <c r="R191" s="122" t="s">
        <v>396</v>
      </c>
      <c r="S191" s="243"/>
      <c r="T191" s="128"/>
      <c r="U191" s="123" t="s">
        <v>397</v>
      </c>
      <c r="V191" s="128"/>
      <c r="W191" s="123" t="s">
        <v>397</v>
      </c>
      <c r="X191" s="128"/>
      <c r="Y191" s="124" t="s">
        <v>404</v>
      </c>
      <c r="Z191" s="129"/>
      <c r="AB191" s="78" t="b">
        <v>0</v>
      </c>
      <c r="AC191" s="78" t="b">
        <v>0</v>
      </c>
      <c r="AD191" s="78" t="b">
        <v>0</v>
      </c>
    </row>
    <row r="192" spans="1:30" s="78" customFormat="1" ht="18" customHeight="1">
      <c r="A192" s="121">
        <v>186</v>
      </c>
      <c r="B192" s="318" t="str">
        <f t="shared" si="8"/>
        <v/>
      </c>
      <c r="C192" s="319"/>
      <c r="D192" s="241"/>
      <c r="E192" s="125"/>
      <c r="F192" s="122" t="s">
        <v>396</v>
      </c>
      <c r="G192" s="242"/>
      <c r="H192" s="203">
        <f t="shared" si="6"/>
        <v>0</v>
      </c>
      <c r="I192" s="122" t="s">
        <v>396</v>
      </c>
      <c r="J192" s="204">
        <f t="shared" si="7"/>
        <v>0</v>
      </c>
      <c r="K192" s="126"/>
      <c r="L192" s="122" t="s">
        <v>396</v>
      </c>
      <c r="M192" s="243"/>
      <c r="N192" s="127"/>
      <c r="O192" s="122" t="s">
        <v>396</v>
      </c>
      <c r="P192" s="243"/>
      <c r="Q192" s="127"/>
      <c r="R192" s="122" t="s">
        <v>396</v>
      </c>
      <c r="S192" s="243"/>
      <c r="T192" s="128"/>
      <c r="U192" s="123" t="s">
        <v>397</v>
      </c>
      <c r="V192" s="128"/>
      <c r="W192" s="123" t="s">
        <v>397</v>
      </c>
      <c r="X192" s="128"/>
      <c r="Y192" s="124" t="s">
        <v>404</v>
      </c>
      <c r="Z192" s="129"/>
      <c r="AB192" s="78" t="b">
        <v>0</v>
      </c>
      <c r="AC192" s="78" t="b">
        <v>0</v>
      </c>
      <c r="AD192" s="78" t="b">
        <v>0</v>
      </c>
    </row>
    <row r="193" spans="1:30" s="78" customFormat="1" ht="18" customHeight="1">
      <c r="A193" s="121">
        <v>187</v>
      </c>
      <c r="B193" s="318" t="str">
        <f t="shared" si="8"/>
        <v/>
      </c>
      <c r="C193" s="319"/>
      <c r="D193" s="241"/>
      <c r="E193" s="125"/>
      <c r="F193" s="122" t="s">
        <v>396</v>
      </c>
      <c r="G193" s="242"/>
      <c r="H193" s="203">
        <f t="shared" si="6"/>
        <v>0</v>
      </c>
      <c r="I193" s="122" t="s">
        <v>396</v>
      </c>
      <c r="J193" s="204">
        <f t="shared" si="7"/>
        <v>0</v>
      </c>
      <c r="K193" s="126"/>
      <c r="L193" s="122" t="s">
        <v>396</v>
      </c>
      <c r="M193" s="243"/>
      <c r="N193" s="127"/>
      <c r="O193" s="122" t="s">
        <v>396</v>
      </c>
      <c r="P193" s="243"/>
      <c r="Q193" s="127"/>
      <c r="R193" s="122" t="s">
        <v>396</v>
      </c>
      <c r="S193" s="243"/>
      <c r="T193" s="128"/>
      <c r="U193" s="123" t="s">
        <v>397</v>
      </c>
      <c r="V193" s="128"/>
      <c r="W193" s="123" t="s">
        <v>397</v>
      </c>
      <c r="X193" s="128"/>
      <c r="Y193" s="124" t="s">
        <v>404</v>
      </c>
      <c r="Z193" s="129"/>
      <c r="AB193" s="78" t="b">
        <v>0</v>
      </c>
      <c r="AC193" s="78" t="b">
        <v>0</v>
      </c>
      <c r="AD193" s="78" t="b">
        <v>0</v>
      </c>
    </row>
    <row r="194" spans="1:30" s="78" customFormat="1" ht="18" customHeight="1">
      <c r="A194" s="121">
        <v>188</v>
      </c>
      <c r="B194" s="318" t="str">
        <f t="shared" si="8"/>
        <v/>
      </c>
      <c r="C194" s="319"/>
      <c r="D194" s="241"/>
      <c r="E194" s="125"/>
      <c r="F194" s="122" t="s">
        <v>396</v>
      </c>
      <c r="G194" s="242"/>
      <c r="H194" s="203">
        <f t="shared" si="6"/>
        <v>0</v>
      </c>
      <c r="I194" s="122" t="s">
        <v>396</v>
      </c>
      <c r="J194" s="204">
        <f t="shared" si="7"/>
        <v>0</v>
      </c>
      <c r="K194" s="126"/>
      <c r="L194" s="122" t="s">
        <v>396</v>
      </c>
      <c r="M194" s="243"/>
      <c r="N194" s="127"/>
      <c r="O194" s="122" t="s">
        <v>396</v>
      </c>
      <c r="P194" s="243"/>
      <c r="Q194" s="127"/>
      <c r="R194" s="122" t="s">
        <v>396</v>
      </c>
      <c r="S194" s="243"/>
      <c r="T194" s="128"/>
      <c r="U194" s="123" t="s">
        <v>397</v>
      </c>
      <c r="V194" s="128"/>
      <c r="W194" s="123" t="s">
        <v>397</v>
      </c>
      <c r="X194" s="128"/>
      <c r="Y194" s="124" t="s">
        <v>404</v>
      </c>
      <c r="Z194" s="129"/>
      <c r="AB194" s="78" t="b">
        <v>0</v>
      </c>
      <c r="AC194" s="78" t="b">
        <v>0</v>
      </c>
      <c r="AD194" s="78" t="b">
        <v>0</v>
      </c>
    </row>
    <row r="195" spans="1:30" s="78" customFormat="1" ht="18" customHeight="1">
      <c r="A195" s="121">
        <v>189</v>
      </c>
      <c r="B195" s="318" t="str">
        <f t="shared" si="8"/>
        <v/>
      </c>
      <c r="C195" s="319"/>
      <c r="D195" s="241"/>
      <c r="E195" s="125"/>
      <c r="F195" s="122" t="s">
        <v>396</v>
      </c>
      <c r="G195" s="242"/>
      <c r="H195" s="203">
        <f t="shared" si="6"/>
        <v>0</v>
      </c>
      <c r="I195" s="122" t="s">
        <v>396</v>
      </c>
      <c r="J195" s="204">
        <f t="shared" si="7"/>
        <v>0</v>
      </c>
      <c r="K195" s="126"/>
      <c r="L195" s="122" t="s">
        <v>396</v>
      </c>
      <c r="M195" s="243"/>
      <c r="N195" s="127"/>
      <c r="O195" s="122" t="s">
        <v>396</v>
      </c>
      <c r="P195" s="243"/>
      <c r="Q195" s="127"/>
      <c r="R195" s="122" t="s">
        <v>396</v>
      </c>
      <c r="S195" s="243"/>
      <c r="T195" s="128"/>
      <c r="U195" s="123" t="s">
        <v>397</v>
      </c>
      <c r="V195" s="128"/>
      <c r="W195" s="123" t="s">
        <v>397</v>
      </c>
      <c r="X195" s="128"/>
      <c r="Y195" s="124" t="s">
        <v>404</v>
      </c>
      <c r="Z195" s="129"/>
      <c r="AB195" s="78" t="b">
        <v>0</v>
      </c>
      <c r="AC195" s="78" t="b">
        <v>0</v>
      </c>
      <c r="AD195" s="78" t="b">
        <v>0</v>
      </c>
    </row>
    <row r="196" spans="1:30" s="78" customFormat="1" ht="18" customHeight="1">
      <c r="A196" s="121">
        <v>190</v>
      </c>
      <c r="B196" s="318" t="str">
        <f t="shared" si="8"/>
        <v/>
      </c>
      <c r="C196" s="319"/>
      <c r="D196" s="241"/>
      <c r="E196" s="125"/>
      <c r="F196" s="122" t="s">
        <v>396</v>
      </c>
      <c r="G196" s="242"/>
      <c r="H196" s="203">
        <f t="shared" si="6"/>
        <v>0</v>
      </c>
      <c r="I196" s="122" t="s">
        <v>396</v>
      </c>
      <c r="J196" s="204">
        <f t="shared" si="7"/>
        <v>0</v>
      </c>
      <c r="K196" s="126"/>
      <c r="L196" s="122" t="s">
        <v>396</v>
      </c>
      <c r="M196" s="243"/>
      <c r="N196" s="127"/>
      <c r="O196" s="122" t="s">
        <v>396</v>
      </c>
      <c r="P196" s="243"/>
      <c r="Q196" s="127"/>
      <c r="R196" s="122" t="s">
        <v>396</v>
      </c>
      <c r="S196" s="243"/>
      <c r="T196" s="128"/>
      <c r="U196" s="123" t="s">
        <v>397</v>
      </c>
      <c r="V196" s="128"/>
      <c r="W196" s="123" t="s">
        <v>397</v>
      </c>
      <c r="X196" s="128"/>
      <c r="Y196" s="124" t="s">
        <v>404</v>
      </c>
      <c r="Z196" s="129"/>
      <c r="AB196" s="78" t="b">
        <v>0</v>
      </c>
      <c r="AC196" s="78" t="b">
        <v>0</v>
      </c>
      <c r="AD196" s="78" t="b">
        <v>0</v>
      </c>
    </row>
    <row r="197" spans="1:30" s="78" customFormat="1" ht="18" customHeight="1">
      <c r="A197" s="121">
        <v>191</v>
      </c>
      <c r="B197" s="318" t="str">
        <f t="shared" si="8"/>
        <v/>
      </c>
      <c r="C197" s="319"/>
      <c r="D197" s="241"/>
      <c r="E197" s="125"/>
      <c r="F197" s="122" t="s">
        <v>396</v>
      </c>
      <c r="G197" s="242"/>
      <c r="H197" s="203">
        <f t="shared" si="6"/>
        <v>0</v>
      </c>
      <c r="I197" s="122" t="s">
        <v>396</v>
      </c>
      <c r="J197" s="204">
        <f t="shared" si="7"/>
        <v>0</v>
      </c>
      <c r="K197" s="126"/>
      <c r="L197" s="122" t="s">
        <v>396</v>
      </c>
      <c r="M197" s="243"/>
      <c r="N197" s="127"/>
      <c r="O197" s="122" t="s">
        <v>396</v>
      </c>
      <c r="P197" s="243"/>
      <c r="Q197" s="127"/>
      <c r="R197" s="122" t="s">
        <v>396</v>
      </c>
      <c r="S197" s="243"/>
      <c r="T197" s="128"/>
      <c r="U197" s="123" t="s">
        <v>397</v>
      </c>
      <c r="V197" s="128"/>
      <c r="W197" s="123" t="s">
        <v>397</v>
      </c>
      <c r="X197" s="128"/>
      <c r="Y197" s="124" t="s">
        <v>404</v>
      </c>
      <c r="Z197" s="129"/>
      <c r="AB197" s="78" t="b">
        <v>0</v>
      </c>
      <c r="AC197" s="78" t="b">
        <v>0</v>
      </c>
      <c r="AD197" s="78" t="b">
        <v>0</v>
      </c>
    </row>
    <row r="198" spans="1:30" s="78" customFormat="1" ht="18" customHeight="1">
      <c r="A198" s="121">
        <v>192</v>
      </c>
      <c r="B198" s="318" t="str">
        <f t="shared" si="8"/>
        <v/>
      </c>
      <c r="C198" s="319"/>
      <c r="D198" s="241"/>
      <c r="E198" s="125"/>
      <c r="F198" s="122" t="s">
        <v>396</v>
      </c>
      <c r="G198" s="242"/>
      <c r="H198" s="203">
        <f t="shared" si="6"/>
        <v>0</v>
      </c>
      <c r="I198" s="122" t="s">
        <v>396</v>
      </c>
      <c r="J198" s="204">
        <f t="shared" si="7"/>
        <v>0</v>
      </c>
      <c r="K198" s="126"/>
      <c r="L198" s="122" t="s">
        <v>396</v>
      </c>
      <c r="M198" s="243"/>
      <c r="N198" s="127"/>
      <c r="O198" s="122" t="s">
        <v>396</v>
      </c>
      <c r="P198" s="243"/>
      <c r="Q198" s="127"/>
      <c r="R198" s="122" t="s">
        <v>396</v>
      </c>
      <c r="S198" s="243"/>
      <c r="T198" s="128"/>
      <c r="U198" s="123" t="s">
        <v>397</v>
      </c>
      <c r="V198" s="128"/>
      <c r="W198" s="123" t="s">
        <v>397</v>
      </c>
      <c r="X198" s="128"/>
      <c r="Y198" s="124" t="s">
        <v>404</v>
      </c>
      <c r="Z198" s="129"/>
      <c r="AB198" s="78" t="b">
        <v>0</v>
      </c>
      <c r="AC198" s="78" t="b">
        <v>0</v>
      </c>
      <c r="AD198" s="78" t="b">
        <v>0</v>
      </c>
    </row>
    <row r="199" spans="1:30" s="78" customFormat="1" ht="18" customHeight="1">
      <c r="A199" s="121">
        <v>193</v>
      </c>
      <c r="B199" s="318" t="str">
        <f t="shared" si="8"/>
        <v/>
      </c>
      <c r="C199" s="319"/>
      <c r="D199" s="241"/>
      <c r="E199" s="125"/>
      <c r="F199" s="122" t="s">
        <v>396</v>
      </c>
      <c r="G199" s="242"/>
      <c r="H199" s="203">
        <f t="shared" si="6"/>
        <v>0</v>
      </c>
      <c r="I199" s="122" t="s">
        <v>396</v>
      </c>
      <c r="J199" s="204">
        <f t="shared" si="7"/>
        <v>0</v>
      </c>
      <c r="K199" s="126"/>
      <c r="L199" s="122" t="s">
        <v>396</v>
      </c>
      <c r="M199" s="243"/>
      <c r="N199" s="127"/>
      <c r="O199" s="122" t="s">
        <v>396</v>
      </c>
      <c r="P199" s="243"/>
      <c r="Q199" s="127"/>
      <c r="R199" s="122" t="s">
        <v>396</v>
      </c>
      <c r="S199" s="243"/>
      <c r="T199" s="128"/>
      <c r="U199" s="123" t="s">
        <v>397</v>
      </c>
      <c r="V199" s="128"/>
      <c r="W199" s="123" t="s">
        <v>397</v>
      </c>
      <c r="X199" s="128"/>
      <c r="Y199" s="124" t="s">
        <v>404</v>
      </c>
      <c r="Z199" s="129"/>
      <c r="AB199" s="78" t="b">
        <v>0</v>
      </c>
      <c r="AC199" s="78" t="b">
        <v>0</v>
      </c>
      <c r="AD199" s="78" t="b">
        <v>0</v>
      </c>
    </row>
    <row r="200" spans="1:30" s="78" customFormat="1" ht="18" customHeight="1">
      <c r="A200" s="121">
        <v>194</v>
      </c>
      <c r="B200" s="318" t="str">
        <f t="shared" si="8"/>
        <v/>
      </c>
      <c r="C200" s="319"/>
      <c r="D200" s="241"/>
      <c r="E200" s="125"/>
      <c r="F200" s="122" t="s">
        <v>396</v>
      </c>
      <c r="G200" s="242"/>
      <c r="H200" s="203">
        <f t="shared" ref="H200:H206" si="9">SUM(K200+N200+Q200)</f>
        <v>0</v>
      </c>
      <c r="I200" s="122" t="s">
        <v>396</v>
      </c>
      <c r="J200" s="204">
        <f t="shared" ref="J200:J206" si="10">SUM(M200+P200+S200)</f>
        <v>0</v>
      </c>
      <c r="K200" s="126"/>
      <c r="L200" s="122" t="s">
        <v>396</v>
      </c>
      <c r="M200" s="243"/>
      <c r="N200" s="127"/>
      <c r="O200" s="122" t="s">
        <v>396</v>
      </c>
      <c r="P200" s="243"/>
      <c r="Q200" s="127"/>
      <c r="R200" s="122" t="s">
        <v>396</v>
      </c>
      <c r="S200" s="243"/>
      <c r="T200" s="128"/>
      <c r="U200" s="123" t="s">
        <v>397</v>
      </c>
      <c r="V200" s="128"/>
      <c r="W200" s="123" t="s">
        <v>397</v>
      </c>
      <c r="X200" s="128"/>
      <c r="Y200" s="124" t="s">
        <v>404</v>
      </c>
      <c r="Z200" s="129"/>
      <c r="AB200" s="78" t="b">
        <v>0</v>
      </c>
      <c r="AC200" s="78" t="b">
        <v>0</v>
      </c>
      <c r="AD200" s="78" t="b">
        <v>0</v>
      </c>
    </row>
    <row r="201" spans="1:30" s="78" customFormat="1" ht="18" customHeight="1">
      <c r="A201" s="121">
        <v>195</v>
      </c>
      <c r="B201" s="318" t="str">
        <f t="shared" ref="B201:B206" si="11">IF(E201&lt;&gt;"",(IF(E201&gt;G201,"W",IF(E201=G201,"D","L"))),"")</f>
        <v/>
      </c>
      <c r="C201" s="319"/>
      <c r="D201" s="241"/>
      <c r="E201" s="125"/>
      <c r="F201" s="122" t="s">
        <v>396</v>
      </c>
      <c r="G201" s="242"/>
      <c r="H201" s="203">
        <f t="shared" si="9"/>
        <v>0</v>
      </c>
      <c r="I201" s="122" t="s">
        <v>396</v>
      </c>
      <c r="J201" s="204">
        <f t="shared" si="10"/>
        <v>0</v>
      </c>
      <c r="K201" s="126"/>
      <c r="L201" s="122" t="s">
        <v>396</v>
      </c>
      <c r="M201" s="243"/>
      <c r="N201" s="127"/>
      <c r="O201" s="122" t="s">
        <v>396</v>
      </c>
      <c r="P201" s="243"/>
      <c r="Q201" s="127"/>
      <c r="R201" s="122" t="s">
        <v>396</v>
      </c>
      <c r="S201" s="243"/>
      <c r="T201" s="128"/>
      <c r="U201" s="123" t="s">
        <v>397</v>
      </c>
      <c r="V201" s="128"/>
      <c r="W201" s="123" t="s">
        <v>397</v>
      </c>
      <c r="X201" s="128"/>
      <c r="Y201" s="124" t="s">
        <v>404</v>
      </c>
      <c r="Z201" s="129"/>
      <c r="AB201" s="78" t="b">
        <v>0</v>
      </c>
      <c r="AC201" s="78" t="b">
        <v>0</v>
      </c>
      <c r="AD201" s="78" t="b">
        <v>0</v>
      </c>
    </row>
    <row r="202" spans="1:30" s="78" customFormat="1" ht="18" customHeight="1">
      <c r="A202" s="121">
        <v>196</v>
      </c>
      <c r="B202" s="318" t="str">
        <f t="shared" si="11"/>
        <v/>
      </c>
      <c r="C202" s="319"/>
      <c r="D202" s="241"/>
      <c r="E202" s="125"/>
      <c r="F202" s="122" t="s">
        <v>396</v>
      </c>
      <c r="G202" s="242"/>
      <c r="H202" s="203">
        <f t="shared" si="9"/>
        <v>0</v>
      </c>
      <c r="I202" s="122" t="s">
        <v>396</v>
      </c>
      <c r="J202" s="204">
        <f t="shared" si="10"/>
        <v>0</v>
      </c>
      <c r="K202" s="126"/>
      <c r="L202" s="122" t="s">
        <v>396</v>
      </c>
      <c r="M202" s="243"/>
      <c r="N202" s="127"/>
      <c r="O202" s="122" t="s">
        <v>396</v>
      </c>
      <c r="P202" s="243"/>
      <c r="Q202" s="127"/>
      <c r="R202" s="122" t="s">
        <v>396</v>
      </c>
      <c r="S202" s="243"/>
      <c r="T202" s="128"/>
      <c r="U202" s="123" t="s">
        <v>397</v>
      </c>
      <c r="V202" s="128"/>
      <c r="W202" s="123" t="s">
        <v>397</v>
      </c>
      <c r="X202" s="128"/>
      <c r="Y202" s="124" t="s">
        <v>404</v>
      </c>
      <c r="Z202" s="129"/>
      <c r="AB202" s="78" t="b">
        <v>0</v>
      </c>
      <c r="AC202" s="78" t="b">
        <v>0</v>
      </c>
      <c r="AD202" s="78" t="b">
        <v>0</v>
      </c>
    </row>
    <row r="203" spans="1:30" s="78" customFormat="1" ht="18" customHeight="1">
      <c r="A203" s="121">
        <v>197</v>
      </c>
      <c r="B203" s="318" t="str">
        <f t="shared" si="11"/>
        <v/>
      </c>
      <c r="C203" s="319"/>
      <c r="D203" s="241"/>
      <c r="E203" s="125"/>
      <c r="F203" s="122" t="s">
        <v>396</v>
      </c>
      <c r="G203" s="242"/>
      <c r="H203" s="203">
        <f t="shared" si="9"/>
        <v>0</v>
      </c>
      <c r="I203" s="122" t="s">
        <v>396</v>
      </c>
      <c r="J203" s="204">
        <f t="shared" si="10"/>
        <v>0</v>
      </c>
      <c r="K203" s="126"/>
      <c r="L203" s="122" t="s">
        <v>396</v>
      </c>
      <c r="M203" s="243"/>
      <c r="N203" s="127"/>
      <c r="O203" s="122" t="s">
        <v>396</v>
      </c>
      <c r="P203" s="243"/>
      <c r="Q203" s="127"/>
      <c r="R203" s="122" t="s">
        <v>396</v>
      </c>
      <c r="S203" s="243"/>
      <c r="T203" s="128"/>
      <c r="U203" s="123" t="s">
        <v>397</v>
      </c>
      <c r="V203" s="128"/>
      <c r="W203" s="123" t="s">
        <v>397</v>
      </c>
      <c r="X203" s="128"/>
      <c r="Y203" s="124" t="s">
        <v>404</v>
      </c>
      <c r="Z203" s="129"/>
      <c r="AB203" s="78" t="b">
        <v>0</v>
      </c>
      <c r="AC203" s="78" t="b">
        <v>0</v>
      </c>
      <c r="AD203" s="78" t="b">
        <v>0</v>
      </c>
    </row>
    <row r="204" spans="1:30" s="78" customFormat="1" ht="18" customHeight="1">
      <c r="A204" s="121">
        <v>198</v>
      </c>
      <c r="B204" s="318" t="str">
        <f t="shared" si="11"/>
        <v/>
      </c>
      <c r="C204" s="319"/>
      <c r="D204" s="241"/>
      <c r="E204" s="125"/>
      <c r="F204" s="122" t="s">
        <v>396</v>
      </c>
      <c r="G204" s="242"/>
      <c r="H204" s="203">
        <f t="shared" si="9"/>
        <v>0</v>
      </c>
      <c r="I204" s="122" t="s">
        <v>396</v>
      </c>
      <c r="J204" s="204">
        <f t="shared" si="10"/>
        <v>0</v>
      </c>
      <c r="K204" s="126"/>
      <c r="L204" s="122" t="s">
        <v>396</v>
      </c>
      <c r="M204" s="243"/>
      <c r="N204" s="127"/>
      <c r="O204" s="122" t="s">
        <v>396</v>
      </c>
      <c r="P204" s="243"/>
      <c r="Q204" s="127"/>
      <c r="R204" s="122" t="s">
        <v>396</v>
      </c>
      <c r="S204" s="243"/>
      <c r="T204" s="128"/>
      <c r="U204" s="123" t="s">
        <v>397</v>
      </c>
      <c r="V204" s="128"/>
      <c r="W204" s="123" t="s">
        <v>397</v>
      </c>
      <c r="X204" s="128"/>
      <c r="Y204" s="124" t="s">
        <v>404</v>
      </c>
      <c r="Z204" s="129"/>
      <c r="AB204" s="78" t="b">
        <v>0</v>
      </c>
      <c r="AC204" s="78" t="b">
        <v>0</v>
      </c>
      <c r="AD204" s="78" t="b">
        <v>0</v>
      </c>
    </row>
    <row r="205" spans="1:30" s="78" customFormat="1" ht="18" customHeight="1">
      <c r="A205" s="121">
        <v>199</v>
      </c>
      <c r="B205" s="318" t="str">
        <f t="shared" si="11"/>
        <v/>
      </c>
      <c r="C205" s="319"/>
      <c r="D205" s="241"/>
      <c r="E205" s="125"/>
      <c r="F205" s="122" t="s">
        <v>396</v>
      </c>
      <c r="G205" s="242"/>
      <c r="H205" s="203">
        <f t="shared" si="9"/>
        <v>0</v>
      </c>
      <c r="I205" s="122" t="s">
        <v>396</v>
      </c>
      <c r="J205" s="204">
        <f t="shared" si="10"/>
        <v>0</v>
      </c>
      <c r="K205" s="126"/>
      <c r="L205" s="122" t="s">
        <v>396</v>
      </c>
      <c r="M205" s="243"/>
      <c r="N205" s="127"/>
      <c r="O205" s="122" t="s">
        <v>396</v>
      </c>
      <c r="P205" s="243"/>
      <c r="Q205" s="127"/>
      <c r="R205" s="122" t="s">
        <v>396</v>
      </c>
      <c r="S205" s="243"/>
      <c r="T205" s="128"/>
      <c r="U205" s="123" t="s">
        <v>397</v>
      </c>
      <c r="V205" s="128"/>
      <c r="W205" s="123" t="s">
        <v>397</v>
      </c>
      <c r="X205" s="128"/>
      <c r="Y205" s="124" t="s">
        <v>404</v>
      </c>
      <c r="Z205" s="129"/>
      <c r="AB205" s="78" t="b">
        <v>0</v>
      </c>
      <c r="AC205" s="78" t="b">
        <v>0</v>
      </c>
      <c r="AD205" s="78" t="b">
        <v>0</v>
      </c>
    </row>
    <row r="206" spans="1:30" s="78" customFormat="1" ht="18" customHeight="1">
      <c r="A206" s="121">
        <v>200</v>
      </c>
      <c r="B206" s="318" t="str">
        <f t="shared" si="11"/>
        <v/>
      </c>
      <c r="C206" s="319"/>
      <c r="D206" s="241"/>
      <c r="E206" s="125"/>
      <c r="F206" s="122" t="s">
        <v>396</v>
      </c>
      <c r="G206" s="242"/>
      <c r="H206" s="203">
        <f t="shared" si="9"/>
        <v>0</v>
      </c>
      <c r="I206" s="122" t="s">
        <v>396</v>
      </c>
      <c r="J206" s="204">
        <f t="shared" si="10"/>
        <v>0</v>
      </c>
      <c r="K206" s="126"/>
      <c r="L206" s="122" t="s">
        <v>396</v>
      </c>
      <c r="M206" s="243"/>
      <c r="N206" s="127"/>
      <c r="O206" s="122" t="s">
        <v>396</v>
      </c>
      <c r="P206" s="243"/>
      <c r="Q206" s="127"/>
      <c r="R206" s="122" t="s">
        <v>396</v>
      </c>
      <c r="S206" s="243"/>
      <c r="T206" s="128"/>
      <c r="U206" s="123" t="s">
        <v>397</v>
      </c>
      <c r="V206" s="128"/>
      <c r="W206" s="123" t="s">
        <v>397</v>
      </c>
      <c r="X206" s="128"/>
      <c r="Y206" s="124" t="s">
        <v>404</v>
      </c>
      <c r="Z206" s="129"/>
      <c r="AB206" s="78" t="b">
        <v>0</v>
      </c>
      <c r="AC206" s="78" t="b">
        <v>0</v>
      </c>
      <c r="AD206" s="78" t="b">
        <v>0</v>
      </c>
    </row>
  </sheetData>
  <sheetProtection sheet="1" scenarios="1" formatCells="0" selectLockedCells="1"/>
  <protectedRanges>
    <protectedRange sqref="D7:D206" name="Range1"/>
  </protectedRanges>
  <mergeCells count="205">
    <mergeCell ref="B204:C204"/>
    <mergeCell ref="B205:C205"/>
    <mergeCell ref="B206:C206"/>
    <mergeCell ref="B200:C200"/>
    <mergeCell ref="B201:C201"/>
    <mergeCell ref="B202:C202"/>
    <mergeCell ref="B203:C203"/>
    <mergeCell ref="B191:C191"/>
    <mergeCell ref="B192:C192"/>
    <mergeCell ref="B193:C193"/>
    <mergeCell ref="B194:C194"/>
    <mergeCell ref="B195:C195"/>
    <mergeCell ref="B196:C196"/>
    <mergeCell ref="B197:C197"/>
    <mergeCell ref="B198:C198"/>
    <mergeCell ref="B199:C199"/>
    <mergeCell ref="B182:C182"/>
    <mergeCell ref="B183:C183"/>
    <mergeCell ref="B184:C184"/>
    <mergeCell ref="B185:C185"/>
    <mergeCell ref="B186:C186"/>
    <mergeCell ref="B187:C187"/>
    <mergeCell ref="B188:C188"/>
    <mergeCell ref="B189:C189"/>
    <mergeCell ref="B190:C190"/>
    <mergeCell ref="B173:C173"/>
    <mergeCell ref="B174:C174"/>
    <mergeCell ref="B175:C175"/>
    <mergeCell ref="B176:C176"/>
    <mergeCell ref="B177:C177"/>
    <mergeCell ref="B178:C178"/>
    <mergeCell ref="B179:C179"/>
    <mergeCell ref="B180:C180"/>
    <mergeCell ref="B181:C181"/>
    <mergeCell ref="B164:C164"/>
    <mergeCell ref="B165:C165"/>
    <mergeCell ref="B166:C166"/>
    <mergeCell ref="B167:C167"/>
    <mergeCell ref="B168:C168"/>
    <mergeCell ref="B169:C169"/>
    <mergeCell ref="B170:C170"/>
    <mergeCell ref="B171:C171"/>
    <mergeCell ref="B172:C172"/>
    <mergeCell ref="B155:C155"/>
    <mergeCell ref="B156:C156"/>
    <mergeCell ref="B157:C157"/>
    <mergeCell ref="B158:C158"/>
    <mergeCell ref="B159:C159"/>
    <mergeCell ref="B160:C160"/>
    <mergeCell ref="B161:C161"/>
    <mergeCell ref="B162:C162"/>
    <mergeCell ref="B163:C163"/>
    <mergeCell ref="B146:C146"/>
    <mergeCell ref="B147:C147"/>
    <mergeCell ref="B148:C148"/>
    <mergeCell ref="B149:C149"/>
    <mergeCell ref="B150:C150"/>
    <mergeCell ref="B151:C151"/>
    <mergeCell ref="B152:C152"/>
    <mergeCell ref="B153:C153"/>
    <mergeCell ref="B154:C154"/>
    <mergeCell ref="B137:C137"/>
    <mergeCell ref="B138:C138"/>
    <mergeCell ref="B139:C139"/>
    <mergeCell ref="B140:C140"/>
    <mergeCell ref="B141:C141"/>
    <mergeCell ref="B142:C142"/>
    <mergeCell ref="B143:C143"/>
    <mergeCell ref="B144:C144"/>
    <mergeCell ref="B145:C145"/>
    <mergeCell ref="B128:C128"/>
    <mergeCell ref="B129:C129"/>
    <mergeCell ref="B130:C130"/>
    <mergeCell ref="B131:C131"/>
    <mergeCell ref="B132:C132"/>
    <mergeCell ref="B133:C133"/>
    <mergeCell ref="B134:C134"/>
    <mergeCell ref="B135:C135"/>
    <mergeCell ref="B136:C136"/>
    <mergeCell ref="B119:C119"/>
    <mergeCell ref="B120:C120"/>
    <mergeCell ref="B121:C121"/>
    <mergeCell ref="B122:C122"/>
    <mergeCell ref="B123:C123"/>
    <mergeCell ref="B124:C124"/>
    <mergeCell ref="B125:C125"/>
    <mergeCell ref="B126:C126"/>
    <mergeCell ref="B127:C127"/>
    <mergeCell ref="B110:C110"/>
    <mergeCell ref="B111:C111"/>
    <mergeCell ref="B112:C112"/>
    <mergeCell ref="B113:C113"/>
    <mergeCell ref="B114:C114"/>
    <mergeCell ref="B115:C115"/>
    <mergeCell ref="B116:C116"/>
    <mergeCell ref="B117:C117"/>
    <mergeCell ref="B118:C118"/>
    <mergeCell ref="B101:C101"/>
    <mergeCell ref="B102:C102"/>
    <mergeCell ref="B103:C103"/>
    <mergeCell ref="B104:C104"/>
    <mergeCell ref="B105:C105"/>
    <mergeCell ref="B106:C106"/>
    <mergeCell ref="B107:C107"/>
    <mergeCell ref="B108:C108"/>
    <mergeCell ref="B109:C109"/>
    <mergeCell ref="B92:C92"/>
    <mergeCell ref="B93:C93"/>
    <mergeCell ref="B94:C94"/>
    <mergeCell ref="B95:C95"/>
    <mergeCell ref="B96:C96"/>
    <mergeCell ref="B97:C97"/>
    <mergeCell ref="B98:C98"/>
    <mergeCell ref="B99:C99"/>
    <mergeCell ref="B100:C100"/>
    <mergeCell ref="B83:C83"/>
    <mergeCell ref="B84:C84"/>
    <mergeCell ref="B85:C85"/>
    <mergeCell ref="B86:C86"/>
    <mergeCell ref="B87:C87"/>
    <mergeCell ref="B88:C88"/>
    <mergeCell ref="B89:C89"/>
    <mergeCell ref="B90:C90"/>
    <mergeCell ref="B91:C91"/>
    <mergeCell ref="B74:C74"/>
    <mergeCell ref="B75:C75"/>
    <mergeCell ref="B76:C76"/>
    <mergeCell ref="B77:C77"/>
    <mergeCell ref="B78:C78"/>
    <mergeCell ref="B79:C79"/>
    <mergeCell ref="B80:C80"/>
    <mergeCell ref="B81:C81"/>
    <mergeCell ref="B82:C82"/>
    <mergeCell ref="B65:C65"/>
    <mergeCell ref="B66:C66"/>
    <mergeCell ref="B67:C67"/>
    <mergeCell ref="B68:C68"/>
    <mergeCell ref="B69:C69"/>
    <mergeCell ref="B70:C70"/>
    <mergeCell ref="B71:C71"/>
    <mergeCell ref="B72:C72"/>
    <mergeCell ref="B73:C73"/>
    <mergeCell ref="B56:C56"/>
    <mergeCell ref="B57:C57"/>
    <mergeCell ref="B58:C58"/>
    <mergeCell ref="B59:C59"/>
    <mergeCell ref="B60:C60"/>
    <mergeCell ref="B61:C61"/>
    <mergeCell ref="B62:C62"/>
    <mergeCell ref="B63:C63"/>
    <mergeCell ref="B64:C64"/>
    <mergeCell ref="B47:C47"/>
    <mergeCell ref="B48:C48"/>
    <mergeCell ref="B49:C49"/>
    <mergeCell ref="B50:C50"/>
    <mergeCell ref="B51:C51"/>
    <mergeCell ref="B52:C52"/>
    <mergeCell ref="B53:C53"/>
    <mergeCell ref="B54:C54"/>
    <mergeCell ref="B55:C55"/>
    <mergeCell ref="B38:C38"/>
    <mergeCell ref="B39:C39"/>
    <mergeCell ref="B40:C40"/>
    <mergeCell ref="B41:C41"/>
    <mergeCell ref="B42:C42"/>
    <mergeCell ref="B43:C43"/>
    <mergeCell ref="B44:C44"/>
    <mergeCell ref="B45:C45"/>
    <mergeCell ref="B46:C46"/>
    <mergeCell ref="B29:C29"/>
    <mergeCell ref="B30:C30"/>
    <mergeCell ref="B31:C31"/>
    <mergeCell ref="B32:C32"/>
    <mergeCell ref="B33:C33"/>
    <mergeCell ref="B34:C34"/>
    <mergeCell ref="B35:C35"/>
    <mergeCell ref="B36:C36"/>
    <mergeCell ref="B37:C37"/>
    <mergeCell ref="B20:C20"/>
    <mergeCell ref="B21:C21"/>
    <mergeCell ref="B22:C22"/>
    <mergeCell ref="B23:C23"/>
    <mergeCell ref="B24:C24"/>
    <mergeCell ref="B25:C25"/>
    <mergeCell ref="B26:C26"/>
    <mergeCell ref="B27:C27"/>
    <mergeCell ref="B28:C28"/>
    <mergeCell ref="B11:C11"/>
    <mergeCell ref="B12:C12"/>
    <mergeCell ref="B13:C13"/>
    <mergeCell ref="B14:C14"/>
    <mergeCell ref="B15:C15"/>
    <mergeCell ref="B16:C16"/>
    <mergeCell ref="B17:C17"/>
    <mergeCell ref="B18:C18"/>
    <mergeCell ref="B19:C19"/>
    <mergeCell ref="Z2:Z3"/>
    <mergeCell ref="A5:C5"/>
    <mergeCell ref="T5:U5"/>
    <mergeCell ref="X5:Y5"/>
    <mergeCell ref="B7:C7"/>
    <mergeCell ref="V5:W5"/>
    <mergeCell ref="B8:C8"/>
    <mergeCell ref="B9:C9"/>
    <mergeCell ref="B10:C10"/>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dataValidations count="3">
    <dataValidation type="list" allowBlank="1" showInputMessage="1" showErrorMessage="1" sqref="C4:C206" xr:uid="{00000000-0002-0000-0100-000000000000}">
      <formula1>$C$21:$C$28</formula1>
    </dataValidation>
    <dataValidation type="whole" allowBlank="1" showInputMessage="1" showErrorMessage="1" sqref="R22" xr:uid="{00000000-0002-0000-0100-000001000000}">
      <formula1>1</formula1>
      <formula2>10</formula2>
    </dataValidation>
    <dataValidation type="whole" allowBlank="1" showInputMessage="1" showErrorMessage="1" sqref="O22" xr:uid="{00000000-0002-0000-0100-000002000000}">
      <formula1>1</formula1>
      <formula2>20</formula2>
    </dataValidation>
  </dataValidations>
  <pageMargins left="0.75" right="0.75" top="0.4" bottom="0.49" header="0.33" footer="0.43"/>
  <pageSetup paperSize="9" scale="88" fitToHeight="8" orientation="landscape" horizontalDpi="4294967292" r:id="rId1"/>
  <headerFooter alignWithMargins="0"/>
  <ignoredErrors>
    <ignoredError sqref="U2:Y2 U7:U206 W7:W206" numberStoredAsText="1"/>
    <ignoredError sqref="E3:S3 A3:C3"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2"/>
  <sheetViews>
    <sheetView workbookViewId="0" xr3:uid="{842E5F09-E766-5B8D-85AF-A39847EA96FD}"/>
  </sheetViews>
  <sheetFormatPr defaultColWidth="0" defaultRowHeight="12.75" customHeight="1" zeroHeight="1"/>
  <cols>
    <col min="1" max="1" width="1.5" style="51" customWidth="1"/>
    <col min="2" max="2" width="109.125" style="59" customWidth="1"/>
    <col min="3" max="3" width="2.375" style="51" customWidth="1"/>
    <col min="4" max="16384" width="8" style="54" hidden="1"/>
  </cols>
  <sheetData>
    <row r="1" spans="2:2" ht="15.75">
      <c r="B1" s="52" t="s">
        <v>405</v>
      </c>
    </row>
    <row r="2" spans="2:2" ht="20.100000000000001" customHeight="1">
      <c r="B2" s="53" t="s">
        <v>406</v>
      </c>
    </row>
    <row r="3" spans="2:2" ht="5.0999999999999996" customHeight="1">
      <c r="B3" s="60"/>
    </row>
    <row r="4" spans="2:2" ht="40.5" customHeight="1">
      <c r="B4" s="65" t="s">
        <v>407</v>
      </c>
    </row>
    <row r="5" spans="2:2" ht="5.0999999999999996" customHeight="1">
      <c r="B5" s="61"/>
    </row>
    <row r="6" spans="2:2" ht="26.25" customHeight="1">
      <c r="B6" s="233" t="s">
        <v>408</v>
      </c>
    </row>
    <row r="7" spans="2:2" ht="5.0999999999999996" customHeight="1">
      <c r="B7" s="61"/>
    </row>
    <row r="8" spans="2:2" ht="15.75">
      <c r="B8" s="65" t="s">
        <v>409</v>
      </c>
    </row>
    <row r="9" spans="2:2" ht="5.0999999999999996" customHeight="1">
      <c r="B9" s="61"/>
    </row>
    <row r="10" spans="2:2" ht="39.75" customHeight="1">
      <c r="B10" s="65" t="s">
        <v>410</v>
      </c>
    </row>
    <row r="11" spans="2:2" ht="5.0999999999999996" customHeight="1">
      <c r="B11" s="61"/>
    </row>
    <row r="12" spans="2:2" ht="51">
      <c r="B12" s="65" t="s">
        <v>411</v>
      </c>
    </row>
    <row r="13" spans="2:2" ht="5.0999999999999996" customHeight="1">
      <c r="B13" s="61"/>
    </row>
    <row r="14" spans="2:2" ht="38.25">
      <c r="B14" s="61" t="s">
        <v>412</v>
      </c>
    </row>
    <row r="15" spans="2:2" ht="5.0999999999999996" customHeight="1">
      <c r="B15" s="61"/>
    </row>
    <row r="16" spans="2:2" ht="38.25">
      <c r="B16" s="61" t="s">
        <v>413</v>
      </c>
    </row>
    <row r="17" spans="1:3" ht="5.0999999999999996" customHeight="1">
      <c r="B17" s="61"/>
    </row>
    <row r="18" spans="1:3" s="56" customFormat="1" ht="41.25" customHeight="1">
      <c r="A18" s="55"/>
      <c r="B18" s="61" t="s">
        <v>414</v>
      </c>
      <c r="C18" s="55"/>
    </row>
    <row r="19" spans="1:3" ht="5.0999999999999996" customHeight="1">
      <c r="B19" s="61"/>
    </row>
    <row r="20" spans="1:3" ht="38.25">
      <c r="B20" s="61" t="s">
        <v>415</v>
      </c>
    </row>
    <row r="21" spans="1:3" ht="5.0999999999999996" customHeight="1">
      <c r="B21" s="61"/>
    </row>
    <row r="22" spans="1:3" ht="38.25">
      <c r="B22" s="61" t="s">
        <v>416</v>
      </c>
    </row>
    <row r="23" spans="1:3" ht="5.0999999999999996" customHeight="1">
      <c r="B23" s="61"/>
    </row>
    <row r="24" spans="1:3" ht="65.25" customHeight="1">
      <c r="B24" s="61" t="s">
        <v>417</v>
      </c>
    </row>
    <row r="25" spans="1:3" ht="5.0999999999999996" customHeight="1">
      <c r="B25" s="61"/>
    </row>
    <row r="26" spans="1:3" ht="12.75" customHeight="1">
      <c r="B26" s="61" t="s">
        <v>418</v>
      </c>
    </row>
    <row r="27" spans="1:3" ht="5.0999999999999996" customHeight="1">
      <c r="B27" s="61"/>
    </row>
    <row r="28" spans="1:3" ht="15.75">
      <c r="B28" s="61" t="s">
        <v>419</v>
      </c>
    </row>
    <row r="29" spans="1:3" ht="5.0999999999999996" customHeight="1">
      <c r="B29" s="61"/>
    </row>
    <row r="30" spans="1:3" ht="38.25">
      <c r="B30" s="61" t="s">
        <v>420</v>
      </c>
    </row>
    <row r="31" spans="1:3" ht="5.0999999999999996" customHeight="1">
      <c r="B31" s="61"/>
    </row>
    <row r="32" spans="1:3" ht="25.5">
      <c r="B32" s="61" t="s">
        <v>421</v>
      </c>
    </row>
    <row r="33" spans="2:2" ht="5.0999999999999996" customHeight="1">
      <c r="B33" s="62"/>
    </row>
    <row r="34" spans="2:2" ht="15.75">
      <c r="B34" s="57"/>
    </row>
    <row r="35" spans="2:2" ht="20.100000000000001" customHeight="1">
      <c r="B35" s="58" t="s">
        <v>422</v>
      </c>
    </row>
    <row r="36" spans="2:2" ht="5.0999999999999996" customHeight="1">
      <c r="B36" s="63"/>
    </row>
    <row r="37" spans="2:2" ht="15.75">
      <c r="B37" s="63" t="s">
        <v>423</v>
      </c>
    </row>
    <row r="38" spans="2:2" ht="5.0999999999999996" customHeight="1">
      <c r="B38" s="63"/>
    </row>
    <row r="39" spans="2:2" ht="25.5">
      <c r="B39" s="63" t="s">
        <v>424</v>
      </c>
    </row>
    <row r="40" spans="2:2" ht="5.0999999999999996" customHeight="1">
      <c r="B40" s="63"/>
    </row>
    <row r="41" spans="2:2" ht="15.75">
      <c r="B41" s="63" t="s">
        <v>425</v>
      </c>
    </row>
    <row r="42" spans="2:2" ht="5.0999999999999996" customHeight="1">
      <c r="B42" s="63"/>
    </row>
    <row r="43" spans="2:2" ht="15.75">
      <c r="B43" s="63" t="s">
        <v>426</v>
      </c>
    </row>
    <row r="44" spans="2:2" ht="15.75" hidden="1">
      <c r="B44" s="64"/>
    </row>
    <row r="45" spans="2:2" ht="15.75" hidden="1">
      <c r="B45" s="57"/>
    </row>
    <row r="46" spans="2:2" ht="15.75" hidden="1"/>
    <row r="47" spans="2:2" ht="15.75" hidden="1"/>
    <row r="48" spans="2:2" ht="12.75" hidden="1" customHeight="1"/>
    <row r="49" spans="2:2" ht="12.75" hidden="1" customHeight="1"/>
    <row r="50" spans="2:2" ht="5.0999999999999996" customHeight="1">
      <c r="B50" s="62"/>
    </row>
    <row r="51" spans="2:2" ht="15.75">
      <c r="B51" s="57"/>
    </row>
    <row r="52" spans="2:2" ht="12.75" hidden="1" customHeight="1"/>
    <row r="53" spans="2:2" ht="12.75" hidden="1" customHeight="1"/>
    <row r="54" spans="2:2" ht="12.75" hidden="1" customHeight="1"/>
    <row r="55" spans="2:2" ht="12.75" hidden="1" customHeight="1"/>
    <row r="56" spans="2:2" ht="12.75" hidden="1" customHeight="1"/>
    <row r="57" spans="2:2" ht="12.75" hidden="1" customHeight="1"/>
    <row r="58" spans="2:2" ht="12.75" hidden="1" customHeight="1"/>
    <row r="59" spans="2:2" ht="12.75" hidden="1" customHeight="1"/>
    <row r="60" spans="2:2" ht="12.75" hidden="1" customHeight="1"/>
    <row r="61" spans="2:2" ht="12.75" hidden="1" customHeight="1"/>
    <row r="62" spans="2:2" ht="12.75" hidden="1" customHeight="1"/>
    <row r="63" spans="2:2" ht="12.75" hidden="1" customHeight="1"/>
    <row r="64" spans="2:2"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sheetData>
  <sheetProtection sheet="1" objects="1" scenarios="1"/>
  <phoneticPr fontId="0" type="noConversion"/>
  <pageMargins left="0.56000000000000005" right="0.32" top="0.42" bottom="0.42" header="0.37" footer="0.3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ATO</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Phillip Evans</dc:creator>
  <cp:keywords>Phill</cp:keywords>
  <dc:description/>
  <cp:lastModifiedBy>Steven Van de Perre</cp:lastModifiedBy>
  <cp:revision/>
  <dcterms:created xsi:type="dcterms:W3CDTF">2002-01-24T02:03:21Z</dcterms:created>
  <dcterms:modified xsi:type="dcterms:W3CDTF">2016-10-16T04:43:56Z</dcterms:modified>
  <cp:category/>
  <cp:contentStatus/>
</cp:coreProperties>
</file>