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Types>
</file>

<file path=_rels/.rels><?xml version="1.0" encoding="UTF-8" standalone="yes"?><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Team Roster" sheetId="1" r:id="rId4"/>
    <sheet name="Team Roster - Drawings" sheetId="2" r:id="rId5"/>
    <sheet name="Match History" sheetId="3" r:id="rId6"/>
    <sheet name="Read me" sheetId="4" r:id="rId7"/>
  </sheets>
</workbook>
</file>

<file path=xl/sharedStrings.xml><?xml version="1.0" encoding="utf-8"?>
<sst xmlns="http://schemas.openxmlformats.org/spreadsheetml/2006/main" uniqueCount="785">
  <si>
    <t>Player Type/name</t>
  </si>
  <si>
    <t>MA</t>
  </si>
  <si>
    <t>ST</t>
  </si>
  <si>
    <t>AG</t>
  </si>
  <si>
    <t>AV</t>
  </si>
  <si>
    <t>Skills</t>
  </si>
  <si>
    <t>Cost</t>
  </si>
  <si>
    <t>Race/type nr.</t>
  </si>
  <si>
    <t>General</t>
  </si>
  <si>
    <t>Agility</t>
  </si>
  <si>
    <t>Passing</t>
  </si>
  <si>
    <t>Strength</t>
  </si>
  <si>
    <t>Mutation</t>
  </si>
  <si>
    <t>Qty</t>
  </si>
  <si>
    <t>Race</t>
  </si>
  <si>
    <t>RR cost</t>
  </si>
  <si>
    <t>Wizard</t>
  </si>
  <si>
    <t>Apoth</t>
  </si>
  <si>
    <t>#</t>
  </si>
  <si>
    <t>Teams</t>
  </si>
  <si>
    <t>Player name</t>
  </si>
  <si>
    <t>Type</t>
  </si>
  <si>
    <t>Starting skills</t>
  </si>
  <si>
    <t>Improvements</t>
  </si>
  <si>
    <t>M</t>
  </si>
  <si>
    <t>N</t>
  </si>
  <si>
    <t>stat injuries    MA ST AG AV</t>
  </si>
  <si>
    <t>Int</t>
  </si>
  <si>
    <t>Comp</t>
  </si>
  <si>
    <t>TD</t>
  </si>
  <si>
    <t>Cas</t>
  </si>
  <si>
    <t>kills</t>
  </si>
  <si>
    <t>MVP</t>
  </si>
  <si>
    <t>SPP</t>
  </si>
  <si>
    <t>Value</t>
  </si>
  <si>
    <t>Value mod.</t>
  </si>
  <si>
    <t>Extra SPP</t>
  </si>
  <si>
    <t>Upgrade 1</t>
  </si>
  <si>
    <t>Upgrade 2</t>
  </si>
  <si>
    <t>Upgrade 3</t>
  </si>
  <si>
    <t>Upgrade 4</t>
  </si>
  <si>
    <t>upgrade 5</t>
  </si>
  <si>
    <t>Upgrade 6</t>
  </si>
  <si>
    <t>Custom upgrades</t>
  </si>
  <si>
    <t>Amazon</t>
  </si>
  <si>
    <t>Amazon Mage</t>
  </si>
  <si>
    <t>Yes</t>
  </si>
  <si>
    <r>
      <rPr>
        <sz val="6"/>
        <color indexed="8"/>
        <rFont val="Arial"/>
      </rPr>
      <t>Skaven Lineman</t>
    </r>
  </si>
  <si>
    <t>Players</t>
  </si>
  <si>
    <t>Chaos</t>
  </si>
  <si>
    <t>Chaos Dwarf</t>
  </si>
  <si>
    <t>Chaos Pact</t>
  </si>
  <si>
    <t>Dark Elf</t>
  </si>
  <si>
    <t>Dwarf</t>
  </si>
  <si>
    <t>Elf</t>
  </si>
  <si>
    <t>Goblin</t>
  </si>
  <si>
    <t>Halfling</t>
  </si>
  <si>
    <t>High Elf</t>
  </si>
  <si>
    <t>Human</t>
  </si>
  <si>
    <t>Khemri</t>
  </si>
  <si>
    <t>Lizardmen</t>
  </si>
  <si>
    <t>Necromantic</t>
  </si>
  <si>
    <t>Norse</t>
  </si>
  <si>
    <t>Nurgle</t>
  </si>
  <si>
    <t>Ogre</t>
  </si>
  <si>
    <t>Orc</t>
  </si>
  <si>
    <t>Skaven</t>
  </si>
  <si>
    <t>Slann</t>
  </si>
  <si>
    <t>Undead</t>
  </si>
  <si>
    <t>Underworld</t>
  </si>
  <si>
    <t>Vampire</t>
  </si>
  <si>
    <t>Wood Elf</t>
  </si>
  <si>
    <t>gutter runner</t>
  </si>
  <si>
    <r>
      <rPr>
        <sz val="7"/>
        <color indexed="8"/>
        <rFont val="Arial"/>
      </rPr>
      <t>Dodge</t>
    </r>
  </si>
  <si>
    <t>block</t>
  </si>
  <si>
    <t>Amazon Linewoman</t>
  </si>
  <si>
    <t>Dodge</t>
  </si>
  <si>
    <t>Amazon 1</t>
  </si>
  <si>
    <t>x</t>
  </si>
  <si>
    <t>Chaos Wizard</t>
  </si>
  <si>
    <r>
      <rPr>
        <sz val="6"/>
        <color indexed="8"/>
        <rFont val="Arial"/>
      </rPr>
      <t>Skaven Thrower</t>
    </r>
  </si>
  <si>
    <t>Beastman</t>
  </si>
  <si>
    <t>Hobgoblin</t>
  </si>
  <si>
    <t>Marauder</t>
  </si>
  <si>
    <t>Dark Elf Lineman</t>
  </si>
  <si>
    <t>Dwarf Blocker</t>
  </si>
  <si>
    <t>Elf Lineman</t>
  </si>
  <si>
    <t>High Elf Lineman</t>
  </si>
  <si>
    <t>Human Lineman</t>
  </si>
  <si>
    <t>Khemri Skeleton</t>
  </si>
  <si>
    <t>Skink</t>
  </si>
  <si>
    <t>Necromantic Zombie</t>
  </si>
  <si>
    <t>Norse Lineman</t>
  </si>
  <si>
    <t>Rotter</t>
  </si>
  <si>
    <t>Snotling</t>
  </si>
  <si>
    <t>Orc Lineman</t>
  </si>
  <si>
    <t>Skaven Lineman</t>
  </si>
  <si>
    <t>Slann Lineman</t>
  </si>
  <si>
    <t>Undead Skeleton</t>
  </si>
  <si>
    <t>Underworld Goblin</t>
  </si>
  <si>
    <t>Thrall</t>
  </si>
  <si>
    <t>Wood Elf Lineman</t>
  </si>
  <si>
    <t>side step</t>
  </si>
  <si>
    <t>Amazon Thrower</t>
  </si>
  <si>
    <t>Dodge, Pass</t>
  </si>
  <si>
    <t>Amazon 2</t>
  </si>
  <si>
    <t>Chaos Dwarf Wizard</t>
  </si>
  <si>
    <r>
      <rPr>
        <sz val="6"/>
        <color indexed="8"/>
        <rFont val="Arial"/>
      </rPr>
      <t>Gutter Runner</t>
    </r>
  </si>
  <si>
    <t>Chaos Warrior</t>
  </si>
  <si>
    <t>Chaos Dwarf Blocker</t>
  </si>
  <si>
    <t>Goblin Renegade</t>
  </si>
  <si>
    <t>Dark Elf Runner</t>
  </si>
  <si>
    <t>Dwarf Runner</t>
  </si>
  <si>
    <t>Elf Thrower</t>
  </si>
  <si>
    <t>Bombardier</t>
  </si>
  <si>
    <t xml:space="preserve">Treeman </t>
  </si>
  <si>
    <t>High Elf Thrower</t>
  </si>
  <si>
    <t>Human Catcher</t>
  </si>
  <si>
    <t>Thro-Ra</t>
  </si>
  <si>
    <t>Saurus</t>
  </si>
  <si>
    <t>Necromantic Ghoul</t>
  </si>
  <si>
    <t>Norse Thrower</t>
  </si>
  <si>
    <t>Pestigors</t>
  </si>
  <si>
    <t xml:space="preserve">Ogre </t>
  </si>
  <si>
    <t xml:space="preserve">Goblin </t>
  </si>
  <si>
    <t>Skaven Thrower</t>
  </si>
  <si>
    <t>Slann Catcher</t>
  </si>
  <si>
    <t>Undead Zombie</t>
  </si>
  <si>
    <t>Underworld Skaven lineman</t>
  </si>
  <si>
    <t>Wood Elf Thrower</t>
  </si>
  <si>
    <t>Amazon Catcher</t>
  </si>
  <si>
    <t>Dodge, Catch</t>
  </si>
  <si>
    <t>Amazon 3</t>
  </si>
  <si>
    <r>
      <rPr>
        <sz val="6"/>
        <color indexed="8"/>
        <rFont val="Arial"/>
      </rPr>
      <t>Skaven Blitzer</t>
    </r>
  </si>
  <si>
    <t>Chaos Minotaur</t>
  </si>
  <si>
    <t>Bull Centaur</t>
  </si>
  <si>
    <t>Skaven Renegade</t>
  </si>
  <si>
    <t>Dark Elf Assassin</t>
  </si>
  <si>
    <t>Dwarf Blitzer</t>
  </si>
  <si>
    <t>Elf Catcher</t>
  </si>
  <si>
    <t>Pogoer</t>
  </si>
  <si>
    <t xml:space="preserve">*Puggy Baconbreath </t>
  </si>
  <si>
    <t>High Elf Catcher</t>
  </si>
  <si>
    <t>Human Thrower</t>
  </si>
  <si>
    <t>Blitz-Ra</t>
  </si>
  <si>
    <t>Kroxigor</t>
  </si>
  <si>
    <t>Necromantic Wight</t>
  </si>
  <si>
    <t>Norse Runner</t>
  </si>
  <si>
    <t>Nurgle Warriors</t>
  </si>
  <si>
    <t>*Scrappa Sorehead</t>
  </si>
  <si>
    <t>Orc Thrower</t>
  </si>
  <si>
    <t>Gutter Runner</t>
  </si>
  <si>
    <t>Slann Blitzer</t>
  </si>
  <si>
    <t>Undead Ghoul</t>
  </si>
  <si>
    <t>Underworld Skaven Thrower</t>
  </si>
  <si>
    <t>*Count Luthor</t>
  </si>
  <si>
    <t>Wood Elf Catcher</t>
  </si>
  <si>
    <t>Amazon Blitzer</t>
  </si>
  <si>
    <t>Dodge, Block</t>
  </si>
  <si>
    <t>Amazon 4</t>
  </si>
  <si>
    <t>Dark Elf Wizard</t>
  </si>
  <si>
    <r>
      <rPr>
        <sz val="6"/>
        <color indexed="8"/>
        <rFont val="Arial"/>
      </rPr>
      <t>Rat Ogre</t>
    </r>
  </si>
  <si>
    <t>*Brick Far’th &amp; Grotty</t>
  </si>
  <si>
    <t xml:space="preserve">Minotaur </t>
  </si>
  <si>
    <t>Dark Elf Renegade</t>
  </si>
  <si>
    <t>Dark Elf Blitzer</t>
  </si>
  <si>
    <t>Troll Slayer</t>
  </si>
  <si>
    <t>Elf Blitzer</t>
  </si>
  <si>
    <t>Looney</t>
  </si>
  <si>
    <t>*Zara the Slayer</t>
  </si>
  <si>
    <t>High Elf Blitzer</t>
  </si>
  <si>
    <t>Human Blitzer</t>
  </si>
  <si>
    <t>Tomb Guardian</t>
  </si>
  <si>
    <t>*Slibli</t>
  </si>
  <si>
    <t>Flesh Golem</t>
  </si>
  <si>
    <t>Norse Beserker</t>
  </si>
  <si>
    <t>Beast of Nurgle</t>
  </si>
  <si>
    <t>*Bomber Dribblesnot</t>
  </si>
  <si>
    <t>Black Orc</t>
  </si>
  <si>
    <t>Skaven Blitzer</t>
  </si>
  <si>
    <t>Undead Wight</t>
  </si>
  <si>
    <t>Underworld Skaven Blitzer</t>
  </si>
  <si>
    <t xml:space="preserve">*Wilhelm Chaney </t>
  </si>
  <si>
    <t>Wardancer</t>
  </si>
  <si>
    <t>skaven blitzer</t>
  </si>
  <si>
    <r>
      <rPr>
        <sz val="7"/>
        <color indexed="8"/>
        <rFont val="Arial"/>
      </rPr>
      <t>Block</t>
    </r>
  </si>
  <si>
    <t>Amazon Journeywoman</t>
  </si>
  <si>
    <t>Loner, Dodge</t>
  </si>
  <si>
    <t>Amazon 5</t>
  </si>
  <si>
    <t>Dwarf Wizard</t>
  </si>
  <si>
    <r>
      <rPr>
        <sz val="6"/>
        <color indexed="8"/>
        <rFont val="Arial"/>
      </rPr>
      <t>*Hakflem Skuttlespike</t>
    </r>
  </si>
  <si>
    <t xml:space="preserve">*Max Spleenripper </t>
  </si>
  <si>
    <t>*Nobbla Blackwart</t>
  </si>
  <si>
    <t>Chaos Troll</t>
  </si>
  <si>
    <t>Witch Elf</t>
  </si>
  <si>
    <t>Deathroller</t>
  </si>
  <si>
    <t>*Prince Moranion</t>
  </si>
  <si>
    <t xml:space="preserve">Fanatic </t>
  </si>
  <si>
    <t>*Deeproot Strongbranch</t>
  </si>
  <si>
    <t>*Ramtut III</t>
  </si>
  <si>
    <t xml:space="preserve">*Hemlock </t>
  </si>
  <si>
    <t>Werewolf</t>
  </si>
  <si>
    <t>Ulfwerener</t>
  </si>
  <si>
    <t>Orc Blitzer</t>
  </si>
  <si>
    <t>Rat Ogre</t>
  </si>
  <si>
    <t>Undead Mummy</t>
  </si>
  <si>
    <t>Warpstone Troll</t>
  </si>
  <si>
    <t xml:space="preserve">*Helmut Wulf </t>
  </si>
  <si>
    <t>Treeman</t>
  </si>
  <si>
    <t>Horns</t>
  </si>
  <si>
    <t>Chaos 1</t>
  </si>
  <si>
    <t>Elf Wizard</t>
  </si>
  <si>
    <r>
      <rPr>
        <sz val="6"/>
        <color indexed="8"/>
        <rFont val="Arial"/>
      </rPr>
      <t>*Headsplitter</t>
    </r>
  </si>
  <si>
    <t>*Lord Borak</t>
  </si>
  <si>
    <t>*Zzharg Mad Eye</t>
  </si>
  <si>
    <t>Chaos Ogre</t>
  </si>
  <si>
    <t>*Horkon Heartripper</t>
  </si>
  <si>
    <t>*Jordell Freshbreeze</t>
  </si>
  <si>
    <t xml:space="preserve">Troll </t>
  </si>
  <si>
    <t>*Morg 'n' Thorg</t>
  </si>
  <si>
    <t>*Eldril Sidewinder</t>
  </si>
  <si>
    <t>*Mighty Zug</t>
  </si>
  <si>
    <t xml:space="preserve">*Hack Enslash </t>
  </si>
  <si>
    <t>Snow Troll</t>
  </si>
  <si>
    <t>*Lewdgrip Whiparm</t>
  </si>
  <si>
    <t>Troll</t>
  </si>
  <si>
    <t>*Hakflem Skuttlespike</t>
  </si>
  <si>
    <t>skaven thrower</t>
  </si>
  <si>
    <r>
      <rPr>
        <sz val="7"/>
        <color indexed="8"/>
        <rFont val="Arial"/>
      </rPr>
      <t>Pass,  Sure Hands</t>
    </r>
  </si>
  <si>
    <t>Chaos 2</t>
  </si>
  <si>
    <t>Goblin Shaman</t>
  </si>
  <si>
    <r>
      <rPr>
        <sz val="6"/>
        <color indexed="8"/>
        <rFont val="Arial"/>
      </rPr>
      <t xml:space="preserve">*Skitter Stab-Stab </t>
    </r>
  </si>
  <si>
    <t>*Grashnak Blackhoof</t>
  </si>
  <si>
    <t>Minotaur</t>
  </si>
  <si>
    <t>*Grim Ironjaw</t>
  </si>
  <si>
    <t>*Bertha Bigfist</t>
  </si>
  <si>
    <t xml:space="preserve">*Setekh </t>
  </si>
  <si>
    <t>*Headsplitter</t>
  </si>
  <si>
    <t>*Lottabottol</t>
  </si>
  <si>
    <t>*Fezglitch</t>
  </si>
  <si>
    <t>*J Earlice</t>
  </si>
  <si>
    <t>skaven lineman</t>
  </si>
  <si>
    <t>Loner, Frenzy, Horns, Mighty Blow, Thick Skull, Wild Animal</t>
  </si>
  <si>
    <t>Chaos 3</t>
  </si>
  <si>
    <t>Halfling Wizard</t>
  </si>
  <si>
    <r>
      <rPr>
        <sz val="6"/>
        <color indexed="8"/>
        <rFont val="Arial"/>
      </rPr>
      <t>*Morg 'n' Thorg</t>
    </r>
  </si>
  <si>
    <t>*Hthark the Unstoppable</t>
  </si>
  <si>
    <t xml:space="preserve">*Hubris Rakarth </t>
  </si>
  <si>
    <t>*Barik Farblast</t>
  </si>
  <si>
    <t>*Fungus the Loon</t>
  </si>
  <si>
    <t>*Willow Rosebark</t>
  </si>
  <si>
    <t>*Humerus Carpal</t>
  </si>
  <si>
    <t xml:space="preserve">*Skitter Stab-Stab </t>
  </si>
  <si>
    <t>*Glart Smashrib Jr.</t>
  </si>
  <si>
    <t>*Crazy Igor</t>
  </si>
  <si>
    <t>wrestle</t>
  </si>
  <si>
    <t>Chaos Journeyman</t>
  </si>
  <si>
    <t>Loner, Horns</t>
  </si>
  <si>
    <t>Chaos 4</t>
  </si>
  <si>
    <t>High Elf Wizard</t>
  </si>
  <si>
    <r>
      <rPr>
        <sz val="6"/>
        <color indexed="8"/>
        <rFont val="Arial"/>
      </rPr>
      <t>*Fezglitch</t>
    </r>
  </si>
  <si>
    <t>*Roxanna Darknail</t>
  </si>
  <si>
    <t xml:space="preserve">*Rashnak Backstabber </t>
  </si>
  <si>
    <t>*Boomer Eziasson</t>
  </si>
  <si>
    <t>Halfling journeyman</t>
  </si>
  <si>
    <t>*Dolfar Longstride</t>
  </si>
  <si>
    <t>*Griff Oberwald</t>
  </si>
  <si>
    <t>*Ithaca Benoin</t>
  </si>
  <si>
    <t>*Quetzal Leap</t>
  </si>
  <si>
    <t>Snotling journeyman</t>
  </si>
  <si>
    <t xml:space="preserve">*Ugroth Bolgrot </t>
  </si>
  <si>
    <t>Thrall journeyman</t>
  </si>
  <si>
    <t>Chaos Dwarf 1</t>
  </si>
  <si>
    <t>Human Wizard</t>
  </si>
  <si>
    <r>
      <rPr>
        <sz val="6"/>
        <color indexed="8"/>
        <rFont val="Arial"/>
      </rPr>
      <t>*Glart Smashrib Jr.</t>
    </r>
  </si>
  <si>
    <t>Chaos journeyman</t>
  </si>
  <si>
    <t>*Mad Max</t>
  </si>
  <si>
    <t>*Flint Churnblade</t>
  </si>
  <si>
    <t>*Soaren Hightower</t>
  </si>
  <si>
    <t>*Sinnedbad</t>
  </si>
  <si>
    <t>Skink journeyman</t>
  </si>
  <si>
    <t xml:space="preserve">*Icepelt Hammerblow </t>
  </si>
  <si>
    <t>*Varag Ghoul-Chewer</t>
  </si>
  <si>
    <t>Thick Skull,  Block,  Tackle</t>
  </si>
  <si>
    <t>Chaos Dwarf 2</t>
  </si>
  <si>
    <t>Khermir Wizard</t>
  </si>
  <si>
    <t>No</t>
  </si>
  <si>
    <r>
      <rPr>
        <sz val="6"/>
        <color indexed="8"/>
        <rFont val="Arial"/>
      </rPr>
      <t>Skaven journeyman</t>
    </r>
  </si>
  <si>
    <t>Amazon journeywoman</t>
  </si>
  <si>
    <t>Hobgoblin journeyman</t>
  </si>
  <si>
    <t>Elf journeyman</t>
  </si>
  <si>
    <t xml:space="preserve">*Ripper  </t>
  </si>
  <si>
    <t>High Elf journeyman</t>
  </si>
  <si>
    <t>Khemri Skeleton journeyman</t>
  </si>
  <si>
    <t>Nurgle journeyman</t>
  </si>
  <si>
    <t>Slann journeyman</t>
  </si>
  <si>
    <t>Sprint, Sure Feet, Thick Skull</t>
  </si>
  <si>
    <t>Chaos Dwarf 3</t>
  </si>
  <si>
    <t>Lizardmen Wizard</t>
  </si>
  <si>
    <t>Dark Elf journeyman</t>
  </si>
  <si>
    <t>Dwarf journeyman</t>
  </si>
  <si>
    <t>Human journeyman</t>
  </si>
  <si>
    <t>Necromantic Zombie journeyman</t>
  </si>
  <si>
    <t>Skaven journeyman</t>
  </si>
  <si>
    <t>Undead Zombie journeyman</t>
  </si>
  <si>
    <t>Underworld journeyman</t>
  </si>
  <si>
    <t>Wood Elf journeyman</t>
  </si>
  <si>
    <t>Chaos Dwarf 4</t>
  </si>
  <si>
    <t>Necromantic Wizard</t>
  </si>
  <si>
    <t>*Zzarg Madeye</t>
  </si>
  <si>
    <t>Goblin journeyman</t>
  </si>
  <si>
    <t>Norse journeyman</t>
  </si>
  <si>
    <t>Orc journeyman</t>
  </si>
  <si>
    <t>Undead Skeleton journeyman</t>
  </si>
  <si>
    <t>Hobgoblin Journeyman</t>
  </si>
  <si>
    <t>Loner</t>
  </si>
  <si>
    <t>Chaos Dwarf 5</t>
  </si>
  <si>
    <t>Norse Wizard</t>
  </si>
  <si>
    <t>Marauder journeyman</t>
  </si>
  <si>
    <t>Dark Elf 1</t>
  </si>
  <si>
    <t>Nurgle Wizard</t>
  </si>
  <si>
    <t>Dump-off</t>
  </si>
  <si>
    <t>Dark Elf 2</t>
  </si>
  <si>
    <t>Ogre Shaman</t>
  </si>
  <si>
    <t>VALUE OF AVAILABLE PLAYERS:</t>
  </si>
  <si>
    <t>Shadowing, Stab</t>
  </si>
  <si>
    <t>Dark Elf 3</t>
  </si>
  <si>
    <t>Orc Shaman</t>
  </si>
  <si>
    <t>TEAM NAME</t>
  </si>
  <si>
    <t>Memento Mori</t>
  </si>
  <si>
    <t>RE-ROLLS</t>
  </si>
  <si>
    <t xml:space="preserve"> gp</t>
  </si>
  <si>
    <t>Block</t>
  </si>
  <si>
    <t>Dark Elf 4</t>
  </si>
  <si>
    <t>Skaven Greyseer</t>
  </si>
  <si>
    <t>RACE</t>
  </si>
  <si>
    <t>FAN FACTOR</t>
  </si>
  <si>
    <t>free</t>
  </si>
  <si>
    <t>Dodge,  Frenzy,  Jump Up</t>
  </si>
  <si>
    <t>Dark Elf 5</t>
  </si>
  <si>
    <t>HEAD COACH</t>
  </si>
  <si>
    <t>Edheim</t>
  </si>
  <si>
    <t>ASS. COACHES</t>
  </si>
  <si>
    <t>Dark Elf Journeyman</t>
  </si>
  <si>
    <t>Dark Elf 6</t>
  </si>
  <si>
    <t>Undead Wizard</t>
  </si>
  <si>
    <t>TEAM VALUE</t>
  </si>
  <si>
    <t>000  gp</t>
  </si>
  <si>
    <t>CHEERLEADERS</t>
  </si>
  <si>
    <t>Dwarf 1</t>
  </si>
  <si>
    <t>TREASURY</t>
  </si>
  <si>
    <t>APOTHECARY</t>
  </si>
  <si>
    <t>Thick Skull,  Sure Hands</t>
  </si>
  <si>
    <t>Dwarf 2</t>
  </si>
  <si>
    <t>Vampire Wizard</t>
  </si>
  <si>
    <t>v 6.2.4</t>
  </si>
  <si>
    <t xml:space="preserve">Made by   Casper Hansen,   commish of </t>
  </si>
  <si>
    <r>
      <rPr>
        <u val="single"/>
        <sz val="7"/>
        <color indexed="19"/>
        <rFont val="Arial"/>
      </rPr>
      <t>www.arosbb.dk</t>
    </r>
  </si>
  <si>
    <t>VALUE OF EXTRAS:</t>
  </si>
  <si>
    <t>Thick Skull,  Block</t>
  </si>
  <si>
    <t>Dwarf 3</t>
  </si>
  <si>
    <t>Wood Elf Wizard</t>
  </si>
  <si>
    <t>Thick Skull,  Block,  Frenzy,  Dauntless</t>
  </si>
  <si>
    <t>Dwarf 4</t>
  </si>
  <si>
    <t>Loner, Br.Tckl, Dirty P., Juggernaut, Mght.B., No Hands, Secret Weapon, Stand Firm</t>
  </si>
  <si>
    <t>Dwarf 5</t>
  </si>
  <si>
    <t>Dwarf Journeyman</t>
  </si>
  <si>
    <t>Loner, Thick Skull,  Block,  Tackle</t>
  </si>
  <si>
    <t>Dwarf 6</t>
  </si>
  <si>
    <t>Elf 1</t>
  </si>
  <si>
    <t>Pass</t>
  </si>
  <si>
    <t>Elf 2</t>
  </si>
  <si>
    <t>Catch, Nerves of Steel</t>
  </si>
  <si>
    <t>Elf 3</t>
  </si>
  <si>
    <t>Block, Side Step</t>
  </si>
  <si>
    <t>Elf 4</t>
  </si>
  <si>
    <t xml:space="preserve"> MA</t>
  </si>
  <si>
    <t xml:space="preserve"> +MA </t>
  </si>
  <si>
    <t>Elf Journeyman</t>
  </si>
  <si>
    <t>Elf 5</t>
  </si>
  <si>
    <t xml:space="preserve"> +AV </t>
  </si>
  <si>
    <t>Right Stuff,  Dodge,  Stunty</t>
  </si>
  <si>
    <t>Goblin 1</t>
  </si>
  <si>
    <t xml:space="preserve"> +AG </t>
  </si>
  <si>
    <t>E</t>
  </si>
  <si>
    <t>Bombardier, Dodge, Secret Weapon, Stunty</t>
  </si>
  <si>
    <t>Goblin 2</t>
  </si>
  <si>
    <t xml:space="preserve"> +ST </t>
  </si>
  <si>
    <t>EXTRAORDINARY</t>
  </si>
  <si>
    <t>Dodge, Leap, Stunty, Very Long Legs</t>
  </si>
  <si>
    <t>Goblin 3</t>
  </si>
  <si>
    <t>Always Hungry</t>
  </si>
  <si>
    <t>Chainsaw, Secret, Weapon, Stunty</t>
  </si>
  <si>
    <t>Goblin 4</t>
  </si>
  <si>
    <t>Dauntless</t>
  </si>
  <si>
    <t>Ball &amp; Chain</t>
  </si>
  <si>
    <t>Ball &amp; Chain, No Hands, Secret Weapon, Stunty</t>
  </si>
  <si>
    <t>Goblin 5</t>
  </si>
  <si>
    <t>Dirty Player</t>
  </si>
  <si>
    <t>Blood Lust</t>
  </si>
  <si>
    <t>Loner, Always Hungry, Mighty Blow, Really Stupid, Regeneration, Throw Team-Mate</t>
  </si>
  <si>
    <t>Goblin 6</t>
  </si>
  <si>
    <t>Fend</t>
  </si>
  <si>
    <t>Goblin Journeyman</t>
  </si>
  <si>
    <t>Loner, Right Stuff,  Dodge,  Stunty</t>
  </si>
  <si>
    <t>Goblin 7</t>
  </si>
  <si>
    <t>Frenzy</t>
  </si>
  <si>
    <t>Bone-head</t>
  </si>
  <si>
    <t>Hafling 1</t>
  </si>
  <si>
    <t>Kick</t>
  </si>
  <si>
    <t>Chainsaw</t>
  </si>
  <si>
    <t>Mght.B, Stand Firm, Strong Arm, Take Root, Thick Skull, Throw Team-Mate</t>
  </si>
  <si>
    <t>Hafling 2</t>
  </si>
  <si>
    <t>Kick-Off Return</t>
  </si>
  <si>
    <t>Decay</t>
  </si>
  <si>
    <t>Halfling Journeyman</t>
  </si>
  <si>
    <t>Halfling 3</t>
  </si>
  <si>
    <t>Pass Block</t>
  </si>
  <si>
    <t>Fan Favourite</t>
  </si>
  <si>
    <t>High Elf 1</t>
  </si>
  <si>
    <t>Pro</t>
  </si>
  <si>
    <t>Hypnotic Gaze</t>
  </si>
  <si>
    <t>Pass, Safe Throw</t>
  </si>
  <si>
    <t>High Elf 2</t>
  </si>
  <si>
    <t>Shadowing</t>
  </si>
  <si>
    <t>Catch</t>
  </si>
  <si>
    <t>High Elf 3</t>
  </si>
  <si>
    <t>Strip Ball</t>
  </si>
  <si>
    <t>No Hands</t>
  </si>
  <si>
    <t>High Elf 4</t>
  </si>
  <si>
    <t>Sure Hands</t>
  </si>
  <si>
    <t>Nurgle's Rot</t>
  </si>
  <si>
    <t>High Elf Journeyman</t>
  </si>
  <si>
    <t>High Elf 5</t>
  </si>
  <si>
    <t>Tackle</t>
  </si>
  <si>
    <t>Really Stupid</t>
  </si>
  <si>
    <t>Human 1</t>
  </si>
  <si>
    <t>Wrestle</t>
  </si>
  <si>
    <t>Regeneration</t>
  </si>
  <si>
    <t>Catch,  Dodge,</t>
  </si>
  <si>
    <t>Human 2</t>
  </si>
  <si>
    <t>Right Stuff</t>
  </si>
  <si>
    <t>Pass,  Sure Hands</t>
  </si>
  <si>
    <t>Human 3</t>
  </si>
  <si>
    <t>Diving Catch</t>
  </si>
  <si>
    <t>Secret Weapon</t>
  </si>
  <si>
    <t xml:space="preserve">Block,  </t>
  </si>
  <si>
    <t>Human 4</t>
  </si>
  <si>
    <t>Diving Tackle</t>
  </si>
  <si>
    <t>Stab</t>
  </si>
  <si>
    <t>Loner, Mighty Blow, Thick Skull, Throw Team-Mate, Bonehead</t>
  </si>
  <si>
    <t>Human 5</t>
  </si>
  <si>
    <t>Stakes</t>
  </si>
  <si>
    <t>Human Journeyman</t>
  </si>
  <si>
    <t>Human 6</t>
  </si>
  <si>
    <t>Jump Up</t>
  </si>
  <si>
    <t>Stunty</t>
  </si>
  <si>
    <t>Regeneration, Thick Skull</t>
  </si>
  <si>
    <t>Khemri 1</t>
  </si>
  <si>
    <t>Leap</t>
  </si>
  <si>
    <t>Take Root</t>
  </si>
  <si>
    <t>Regeneration, Sure Hands, Pass</t>
  </si>
  <si>
    <t>Khemri 2</t>
  </si>
  <si>
    <t>Side Step</t>
  </si>
  <si>
    <t>Throw Team-Mate</t>
  </si>
  <si>
    <t>Regeneration, Block</t>
  </si>
  <si>
    <t>Khemri 3</t>
  </si>
  <si>
    <t>Sneaky Git</t>
  </si>
  <si>
    <t>Titchy</t>
  </si>
  <si>
    <t>Regeneration, Decay</t>
  </si>
  <si>
    <t>Khemri 4</t>
  </si>
  <si>
    <t>Sprint</t>
  </si>
  <si>
    <t>Wild Animal</t>
  </si>
  <si>
    <t>Khemri Skeleton Journeyman</t>
  </si>
  <si>
    <t>Loner, Regeneration, Thick Skull</t>
  </si>
  <si>
    <t>Khemri 5</t>
  </si>
  <si>
    <t>Sure Feet</t>
  </si>
  <si>
    <t>Dodge, Stunty</t>
  </si>
  <si>
    <t>Lizard 1</t>
  </si>
  <si>
    <t>Accurate</t>
  </si>
  <si>
    <t>Lizard 2</t>
  </si>
  <si>
    <t>Dump-Off</t>
  </si>
  <si>
    <t>Loner, Prehensile Tail, Thick Skull, Bonehead, Mighty Blow</t>
  </si>
  <si>
    <t>Lizard 3</t>
  </si>
  <si>
    <t>Hail Mary Pass</t>
  </si>
  <si>
    <t>Skink Journeyman</t>
  </si>
  <si>
    <t>Loner, Dodge, Stunty</t>
  </si>
  <si>
    <t>Lizard 4</t>
  </si>
  <si>
    <t>Leader</t>
  </si>
  <si>
    <t>Necromantic 1</t>
  </si>
  <si>
    <t>Nerves of Steel</t>
  </si>
  <si>
    <t>Necromantic 2</t>
  </si>
  <si>
    <t>Regeneration,  Block</t>
  </si>
  <si>
    <t>Necromantic 3</t>
  </si>
  <si>
    <t>Safe Throw</t>
  </si>
  <si>
    <t>Stand Firm, Regeneration, Thick Skull</t>
  </si>
  <si>
    <t>Necromantic 4</t>
  </si>
  <si>
    <t>Break Tackle</t>
  </si>
  <si>
    <t>Frenzy, Claws, Regeneration</t>
  </si>
  <si>
    <t>Necromantic 5</t>
  </si>
  <si>
    <t>Grab</t>
  </si>
  <si>
    <t>Necromantic Zombie Journeyman</t>
  </si>
  <si>
    <t>Loner, Regeneration</t>
  </si>
  <si>
    <t>Necromantic 6</t>
  </si>
  <si>
    <t>Guard</t>
  </si>
  <si>
    <t>Block,</t>
  </si>
  <si>
    <t>Norse 1</t>
  </si>
  <si>
    <t>Juggernaut</t>
  </si>
  <si>
    <t>Block,  Pass</t>
  </si>
  <si>
    <t>Norse 2</t>
  </si>
  <si>
    <t>Mighty Blow</t>
  </si>
  <si>
    <t>Block,  Dauntless</t>
  </si>
  <si>
    <t>Norse 3</t>
  </si>
  <si>
    <t>Multiple Block</t>
  </si>
  <si>
    <t>Block,  Frenzy,  Jump Up</t>
  </si>
  <si>
    <t>Norse 4</t>
  </si>
  <si>
    <t>Piling On</t>
  </si>
  <si>
    <t>Norse 5</t>
  </si>
  <si>
    <t>Stand Firm</t>
  </si>
  <si>
    <t>Loner, Claws, Disturbing Presence, Frenzy, Wild Animal</t>
  </si>
  <si>
    <t>Norse 6</t>
  </si>
  <si>
    <t>Strong Arm</t>
  </si>
  <si>
    <t>Norse Journeyman</t>
  </si>
  <si>
    <t>Loner, Block</t>
  </si>
  <si>
    <t>Norse 7</t>
  </si>
  <si>
    <t>Thick Skull</t>
  </si>
  <si>
    <t>Decay, Nurgle’s Rot</t>
  </si>
  <si>
    <t>Nurgle 1</t>
  </si>
  <si>
    <t>Big Hand</t>
  </si>
  <si>
    <t>Horns, Nurgle’s Rot, Regeneration</t>
  </si>
  <si>
    <t>Nurgle 2</t>
  </si>
  <si>
    <t>Claw / Claws</t>
  </si>
  <si>
    <t>Disturbing Presence, Foul Appearance, Nurgle’s Rot, Regeneration,</t>
  </si>
  <si>
    <t>Nurgle 3</t>
  </si>
  <si>
    <t>Disturbing Presence</t>
  </si>
  <si>
    <t>Loner, Dist. Pres., Mght.B., Nurgle’s Rot, Foul App., Really St., Regener., Tentacles,</t>
  </si>
  <si>
    <t>Nurgle 4</t>
  </si>
  <si>
    <t>Extra Arms</t>
  </si>
  <si>
    <t>Nurgle Journeyman</t>
  </si>
  <si>
    <t>Loner, Decay, Nurgle’s Rot,</t>
  </si>
  <si>
    <t>Nurgle 5</t>
  </si>
  <si>
    <t>Foul Appearance</t>
  </si>
  <si>
    <t>Dodge, Right Stuff, Side Step, Stunty, Titchy,</t>
  </si>
  <si>
    <t>Ogre 1</t>
  </si>
  <si>
    <t>Mighty Blow, Thick Skull, Throw Team-Mate, Bonehead</t>
  </si>
  <si>
    <t>Ogre 2</t>
  </si>
  <si>
    <t>Prehensile Tail</t>
  </si>
  <si>
    <t>Snotling Journeyman</t>
  </si>
  <si>
    <t>Loner, Dodge, Right Stuff, Side Step, Stunty, Titchy</t>
  </si>
  <si>
    <t>Ogre 3</t>
  </si>
  <si>
    <t>Tentacles</t>
  </si>
  <si>
    <t>Orc 1</t>
  </si>
  <si>
    <t>Two Heads</t>
  </si>
  <si>
    <t>Orc 2</t>
  </si>
  <si>
    <t>Very Long Legs</t>
  </si>
  <si>
    <t>Orc 3</t>
  </si>
  <si>
    <t>Orc 4</t>
  </si>
  <si>
    <t>Orc 5</t>
  </si>
  <si>
    <t>Orc 6</t>
  </si>
  <si>
    <t>Orc Journeyman</t>
  </si>
  <si>
    <t>Orc 7</t>
  </si>
  <si>
    <t>Skaven 1</t>
  </si>
  <si>
    <t>Skaven 2</t>
  </si>
  <si>
    <t>Skaven 3</t>
  </si>
  <si>
    <t>Skaven 4</t>
  </si>
  <si>
    <t>Loner, Mighty Blow, Prehensile Tail, Wild Animal, Frenzy</t>
  </si>
  <si>
    <t>Skaven 5</t>
  </si>
  <si>
    <t>Skaven Journeyman</t>
  </si>
  <si>
    <t>Skaven 6</t>
  </si>
  <si>
    <t>Undead 1</t>
  </si>
  <si>
    <t>Undead 2</t>
  </si>
  <si>
    <t>Undead 3</t>
  </si>
  <si>
    <t>Undead 4</t>
  </si>
  <si>
    <t>Regeneration,  Mighty Blow</t>
  </si>
  <si>
    <t>Undead 5</t>
  </si>
  <si>
    <t>Undead Skeleton Journeyman</t>
  </si>
  <si>
    <t>Undead 6</t>
  </si>
  <si>
    <t>Undead Zombie Journeyman</t>
  </si>
  <si>
    <t>Undead 7</t>
  </si>
  <si>
    <t>Vampire 1</t>
  </si>
  <si>
    <t>Hypnotic Gaze, Regeneration, Blood Lust</t>
  </si>
  <si>
    <t>Vampire 2</t>
  </si>
  <si>
    <t>Thrall Journeyman</t>
  </si>
  <si>
    <t>Vampire 3</t>
  </si>
  <si>
    <t>Wood Elf 1</t>
  </si>
  <si>
    <t>Wood Elf 2</t>
  </si>
  <si>
    <t>Catch,  Dodge, Sprint</t>
  </si>
  <si>
    <t>Wood Elf 3</t>
  </si>
  <si>
    <t>Block,  Dodge,  Leap</t>
  </si>
  <si>
    <t>Wood Elf 4</t>
  </si>
  <si>
    <t>Loner, Mght.B, Stand Firm, Strong Arm, Take Root, Thick Skull, Throw Team-Mate</t>
  </si>
  <si>
    <t>Wood Elf 5</t>
  </si>
  <si>
    <t>Wood Elf Journeyman</t>
  </si>
  <si>
    <t>Wood Elf 6</t>
  </si>
  <si>
    <t>Chaos Pact 1</t>
  </si>
  <si>
    <t>Animosity, Dodge, Right Stuff, Stunty</t>
  </si>
  <si>
    <t>Chaos Pact 2</t>
  </si>
  <si>
    <t>Animosity</t>
  </si>
  <si>
    <t>Chaos Pact 3</t>
  </si>
  <si>
    <t>Chaos Pact 4</t>
  </si>
  <si>
    <t>Chaos Pact 5</t>
  </si>
  <si>
    <t>Loner, Bone-head, Mighty Blow, Thick Skull, Throw Team-mate</t>
  </si>
  <si>
    <t>Chaos Pact 6</t>
  </si>
  <si>
    <t>Chaos Pact 7</t>
  </si>
  <si>
    <t>Chaos Pact 8</t>
  </si>
  <si>
    <t>Leap, Very Long Legs</t>
  </si>
  <si>
    <t>Slann 1</t>
  </si>
  <si>
    <t>Diving Catch, Leap, Very Long Legs</t>
  </si>
  <si>
    <t>Slann 2</t>
  </si>
  <si>
    <t>Diving Tackle, Jump Up, Leap, Very Long Legs</t>
  </si>
  <si>
    <t>Slann 3</t>
  </si>
  <si>
    <t>Loner, Bone-head, Mighty Blow, Thick Skull, Prehensile Tail</t>
  </si>
  <si>
    <t>Slann 4</t>
  </si>
  <si>
    <t>Loner, Leap, Very Long Legs</t>
  </si>
  <si>
    <t>Slann 5</t>
  </si>
  <si>
    <t>Underworld 1</t>
  </si>
  <si>
    <t>Underworld Skaven Lineman</t>
  </si>
  <si>
    <t>Underworld 2</t>
  </si>
  <si>
    <t>Animosity, Pass, Sure Hands</t>
  </si>
  <si>
    <t>Underworld 3</t>
  </si>
  <si>
    <t>Animosity, Block</t>
  </si>
  <si>
    <t>Underworld 4</t>
  </si>
  <si>
    <t>Underworld 5</t>
  </si>
  <si>
    <t>Underworld 6</t>
  </si>
  <si>
    <t>Loner, Hail Mary Pass, Pass, S.Weapon, Strong Arm, Sure Hands, Thick Skull</t>
  </si>
  <si>
    <t>z Star 01</t>
  </si>
  <si>
    <t>Loner, Bone-head, Break Tackle, Dodge, Mighty Blow, Thick Skull, Throw Team-mate</t>
  </si>
  <si>
    <t>z Star 02</t>
  </si>
  <si>
    <t>Loner, Accurate, Bombardier, Dodge, Right Stuff, Secret Weapon, Stunty</t>
  </si>
  <si>
    <t>z Star 03</t>
  </si>
  <si>
    <t>Loner, Accurate, Block, Bombardier, Secret Weapon, Thick Skull</t>
  </si>
  <si>
    <t>z Star 04</t>
  </si>
  <si>
    <t>5 6</t>
  </si>
  <si>
    <t>5 2</t>
  </si>
  <si>
    <t>2 3</t>
  </si>
  <si>
    <t>9 7</t>
  </si>
  <si>
    <t>Loner, Bone-h., M.B., Strong Arm, Nerves of St., Thick Sk., T. T.-M. -- Loner, Dodge, Right St., Stunty</t>
  </si>
  <si>
    <t>z Star 05</t>
  </si>
  <si>
    <t>Loner, Regeneration, Block, Side Step, Hypnotic Gaze</t>
  </si>
  <si>
    <t>z Star 06</t>
  </si>
  <si>
    <t>Loner, Dauntless, Regeneration, Thick Skull (can bitten like a thrall)</t>
  </si>
  <si>
    <t>z Star 07</t>
  </si>
  <si>
    <t>Loner, Block, Thick Skull, Mighty Blow, Stand Firm, Throw Team-mate, Strong Arm</t>
  </si>
  <si>
    <t>z Star 08</t>
  </si>
  <si>
    <t>Loner, Diving Catch, Hail Mary Pass, Kick-off Return, Pass Block</t>
  </si>
  <si>
    <t>z Star 09</t>
  </si>
  <si>
    <t>Loner, Catch, Dodge, Hypnotic Gaze, Nerves of Steel, Pass Block</t>
  </si>
  <si>
    <t>z Star 10</t>
  </si>
  <si>
    <t>Loner, Ball &amp; Chain, Disturbing Presence, Foul Appearance, No Hands, Secret Weapon</t>
  </si>
  <si>
    <t>z Star 11</t>
  </si>
  <si>
    <t>Loner, Block, Chainsaw, Secret Weapon, Thick Skull</t>
  </si>
  <si>
    <t>z Star 12</t>
  </si>
  <si>
    <t>Loner, Ball &amp; Chain, Mighty Blow, No Hands, Secret Weapon, Stunty</t>
  </si>
  <si>
    <t>z Star 13</t>
  </si>
  <si>
    <t>Loner, Block, Claw, Juggernaut</t>
  </si>
  <si>
    <t>z Star 14</t>
  </si>
  <si>
    <t>Loner, Frenzy, Thick Skull, Horns, Mighty Blow</t>
  </si>
  <si>
    <t>z Star 15</t>
  </si>
  <si>
    <t>Loner, Block, Dodge, Frend, Sprint, Sure Feet</t>
  </si>
  <si>
    <t>z Star 16</t>
  </si>
  <si>
    <t>Loner, Thick Skull, Block, Multiple Block, Frenzy, Dauntless</t>
  </si>
  <si>
    <t>z Star 17</t>
  </si>
  <si>
    <t>*Grotty</t>
  </si>
  <si>
    <t>Loner, Dodge, Right Stuff, Stunty. Always has to be hired along with Brick Far'th</t>
  </si>
  <si>
    <t>z Star 18</t>
  </si>
  <si>
    <t>Loner, Chainsaw, Regeneration, Secret Weapon, Side Step</t>
  </si>
  <si>
    <t>z Star 19</t>
  </si>
  <si>
    <t>Loner, Dodge, Prehensile Tail, Extra Arms, Two Heads</t>
  </si>
  <si>
    <t>z Star 20</t>
  </si>
  <si>
    <t>Loner, Mighty Blow, Prehensile Tail</t>
  </si>
  <si>
    <t>z Star 21</t>
  </si>
  <si>
    <t>Loner, Chainsaw, Secret Weapon, Stand Firm</t>
  </si>
  <si>
    <t>z Star 22</t>
  </si>
  <si>
    <t>Loner, Block, Dodge, Side Step, Jump Up, Stab, Stunty</t>
  </si>
  <si>
    <t>z Star 23</t>
  </si>
  <si>
    <t>Loner, Dodge, Leap, Multiple Block, Shadowing, Stab</t>
  </si>
  <si>
    <t>z Star 24</t>
  </si>
  <si>
    <t>Loner, Block, Break Tackle, Juggernaut, Sprint, Sure Feet, Thick Skull</t>
  </si>
  <si>
    <t>z Star 25</t>
  </si>
  <si>
    <t>Loner, Block, Dirty Player, Jump Up, Mighty Blow, Strip Ball</t>
  </si>
  <si>
    <t>z Star 26</t>
  </si>
  <si>
    <t>Loner, Catch, Dodge, Regeneration, Nerves of Steel</t>
  </si>
  <si>
    <t>z Star 27</t>
  </si>
  <si>
    <t>Loner, Claws, Disturbing Presence, Frenzy, Regeneration, Thick Skull</t>
  </si>
  <si>
    <t>z Star 28</t>
  </si>
  <si>
    <t>Loner, Accurate, Dump Off, Nerves of Steel, Pass, Regeneration, Sure Hands</t>
  </si>
  <si>
    <t>z Star 29</t>
  </si>
  <si>
    <t>Loner, Catch, Diving Catch, Dodge, Sprint</t>
  </si>
  <si>
    <t>z Star 30</t>
  </si>
  <si>
    <t>Loner, Block, Dodge, Leap, Diving Catch, Side Step</t>
  </si>
  <si>
    <t>z Star 31</t>
  </si>
  <si>
    <t>Loner, Pass, Strong Arm, Sure Hands, Tentacles</t>
  </si>
  <si>
    <t>z Star 32</t>
  </si>
  <si>
    <t>Loner, Block, Mighty Blow, Dirty Player,</t>
  </si>
  <si>
    <t>z Star 33</t>
  </si>
  <si>
    <t>*LottaBottol</t>
  </si>
  <si>
    <t>Loner, Catch, Diving Tackle, Jump Up, Leap, Pass Block, Shadowing, Very Long Legs</t>
  </si>
  <si>
    <t>z Star 34</t>
  </si>
  <si>
    <t>Loner, Dauntless, Regeneration, Thick Skull</t>
  </si>
  <si>
    <t>z Star 35</t>
  </si>
  <si>
    <t>Loner, Chainsaw, Secret Weapon</t>
  </si>
  <si>
    <t>z Star 36</t>
  </si>
  <si>
    <t>Loner, Block, Mighty Blow</t>
  </si>
  <si>
    <t>z Star 37</t>
  </si>
  <si>
    <t>Loner, Block, Mighty Blow, Thick Skull, Throw Team-mate</t>
  </si>
  <si>
    <t>z Star 38</t>
  </si>
  <si>
    <t>Loner, Block, Dodge, Chainsaw, Secret Weapon, Stunty</t>
  </si>
  <si>
    <t>z Star 39</t>
  </si>
  <si>
    <t>Loner, Block, Dauntless, Tackle, Wrestle</t>
  </si>
  <si>
    <t>z Star 40</t>
  </si>
  <si>
    <t>Loner, Block, Dodge, Nerves of Steel, Right Stuff, Stunty</t>
  </si>
  <si>
    <t>z Star 41</t>
  </si>
  <si>
    <t>Loner, Catch, Diving Catch, Fend, Kick-off Return, Leap, Nerves of Steel, Very Long Legs</t>
  </si>
  <si>
    <t>z Star 42</t>
  </si>
  <si>
    <t>Loner, Break Tackle, Mighty Blow, Regeneration, Wrestle</t>
  </si>
  <si>
    <t>z star 43</t>
  </si>
  <si>
    <t>Loner, Dodge, Side Step, Sneaky Git, Stab</t>
  </si>
  <si>
    <t>z star 44</t>
  </si>
  <si>
    <t>Loner, Grab, Mighty Blow, Throw Team-mate, Regeneration</t>
  </si>
  <si>
    <t>z star 45</t>
  </si>
  <si>
    <t>Loner, Dodge, Frenzy, Jump Up, Juggernaut, Leap</t>
  </si>
  <si>
    <t>z star 46</t>
  </si>
  <si>
    <t>Loner, D.Player, Dodge, Leap, R.Stuff, Very L.Legs, Sprint, Stunty, S.Feet</t>
  </si>
  <si>
    <t>z star 47</t>
  </si>
  <si>
    <t>Loner, Block, Break Tackle, Juggernaut, Regeneration, Strip Ball</t>
  </si>
  <si>
    <t>z star 48</t>
  </si>
  <si>
    <t>Loner, Block, Jump Up, Pass Block, Regeneration, Secret Weapon, Side Step, Stab</t>
  </si>
  <si>
    <t>z star 49</t>
  </si>
  <si>
    <t>Loner, Dodge, Prehensile Tail, Shadowing, Stab</t>
  </si>
  <si>
    <t>z star 50</t>
  </si>
  <si>
    <t>Loner, Block, Grab, Guard, Stand Firm</t>
  </si>
  <si>
    <t>z star 51</t>
  </si>
  <si>
    <t>Loner, Fend, Kick-off Return, Pass, Safe Throw, Sure Hands, Strong Arm</t>
  </si>
  <si>
    <t>z star 52</t>
  </si>
  <si>
    <t>z star 53</t>
  </si>
  <si>
    <t>Loner, Block, Jump Up, Mighty Blow, Thick Skull</t>
  </si>
  <si>
    <t>z star 54</t>
  </si>
  <si>
    <t>Loner, Catch, Claws, Frenzy, Regeneration, Wrestle</t>
  </si>
  <si>
    <t>z star 55</t>
  </si>
  <si>
    <t>Loner, Dauntless, Side Step, Thick Skull</t>
  </si>
  <si>
    <t>z star 56</t>
  </si>
  <si>
    <t>Loner, Block, Dauntless, Dodge, Jump Up, Stab, Stakes</t>
  </si>
  <si>
    <t>z star 57</t>
  </si>
  <si>
    <t>Loner, Hail Mary Pass, Pass, S.Weapon, Strong Arm, Sure Hands, Tackle, Thick Sk.</t>
  </si>
  <si>
    <t>z star 58</t>
  </si>
  <si>
    <t>z star 59</t>
  </si>
  <si>
    <t>won</t>
  </si>
  <si>
    <t>tied</t>
  </si>
  <si>
    <t>lost</t>
  </si>
  <si>
    <t>TDs</t>
  </si>
  <si>
    <t>BH</t>
  </si>
  <si>
    <t>SI</t>
  </si>
  <si>
    <t>Kills</t>
  </si>
  <si>
    <t>Avg.</t>
  </si>
  <si>
    <t>gate</t>
  </si>
  <si>
    <t>statistics</t>
  </si>
  <si>
    <t>-</t>
  </si>
  <si>
    <t>000</t>
  </si>
  <si>
    <t>Opponent</t>
  </si>
  <si>
    <t>Gate</t>
  </si>
  <si>
    <t>Winnings</t>
  </si>
  <si>
    <t>Notes</t>
  </si>
  <si>
    <t>kgp</t>
  </si>
  <si>
    <t>latest update: 23th of May, 2011</t>
  </si>
  <si>
    <t>Team Roster</t>
  </si>
  <si>
    <t>This roster should be compliant with the rules from the Competition Rules.</t>
  </si>
  <si>
    <t>Start out by choosing the team race from the drop down menu.</t>
  </si>
  <si>
    <t>After that you can add players to the roster - the drop down menues under player type will give you a list of players the chosen race can hire. The re-roll price is also altered according to the chosen race, and the system will know if apothecary is allowed or not.</t>
  </si>
  <si>
    <t>When choosing a player for your team, all the information for that specific player type will automatically follow - the MA, AG, ST and AV characteristics, the skills and the price are information that will be entered automatically. Star players are eligible.</t>
  </si>
  <si>
    <r>
      <rPr>
        <sz val="10"/>
        <color indexed="8"/>
        <rFont val="Arial"/>
      </rPr>
      <t>The cells of the blue (and bluish) colours are the ones, you have to fill in yourself.</t>
    </r>
  </si>
  <si>
    <t>Team name, players' names and head coach requires no further explanation, I think. You can also change the roster number for each player.</t>
  </si>
  <si>
    <t>In the re-rolls, fan factor, assistant coaches, cheerleaders and apothecary cells you should enter a numeric value - and yes, you can only have one apoth, but a numeric value is required so simply enter a "1".</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</si>
  <si>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</si>
  <si>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The small column just right of the improvements will show the number of improvements a player is entitled to according to his amount of SPP.</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</si>
  <si>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</si>
  <si>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</si>
  <si>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</si>
  <si>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You can enter a customized value modifier for each player. Only write the number of thousands. In the next cell you can enter additional SPP.</t>
  </si>
  <si>
    <t>Further to the right you can choose the players' upgrades. The values will be updated accordingly, as will the characteristics if increased. There is also a cell for you to manually write upgrades (this cell won't affect the player's value).</t>
  </si>
  <si>
    <t>When filling in the treasury, only write the thousands (the three "0"s are already present in the next cell)</t>
  </si>
  <si>
    <t>Unfortunately, it is not possible to insert a team badge :-/</t>
  </si>
  <si>
    <t>Match History</t>
  </si>
  <si>
    <t>Again the blue cells are for entering data.</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</si>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</sst>
</file>

<file path=xl/styles.xml><?xml version="1.0" encoding="utf-8"?>
<styleSheet xmlns="http://schemas.openxmlformats.org/spreadsheetml/2006/main">
  <numFmts count="3">
    <numFmt numFmtId="0" formatCode="General"/>
    <numFmt numFmtId="59" formatCode="#&quot;k&quot;"/>
    <numFmt numFmtId="60" formatCode="0.0"/>
  </numFmts>
  <fonts count="28">
    <font>
      <sz val="10"/>
      <color indexed="8"/>
      <name val="Arial"/>
    </font>
    <font>
      <sz val="12"/>
      <color indexed="8"/>
      <name val="Helvetica"/>
    </font>
    <font>
      <sz val="8"/>
      <color indexed="8"/>
      <name val="Arial"/>
    </font>
    <font>
      <sz val="6"/>
      <color indexed="8"/>
      <name val="Arial"/>
    </font>
    <font>
      <sz val="13"/>
      <color indexed="8"/>
      <name val="Arial"/>
    </font>
    <font>
      <b val="1"/>
      <sz val="8"/>
      <color indexed="8"/>
      <name val="Arial"/>
    </font>
    <font>
      <sz val="6"/>
      <color indexed="8"/>
      <name val="Arial"/>
    </font>
    <font>
      <sz val="6"/>
      <color indexed="8"/>
      <name val="Arial"/>
    </font>
    <font>
      <sz val="6"/>
      <color indexed="12"/>
      <name val="Arial"/>
    </font>
    <font>
      <sz val="7"/>
      <color indexed="8"/>
      <name val="Arial"/>
    </font>
    <font>
      <sz val="7"/>
      <color indexed="18"/>
      <name val="Arial"/>
    </font>
    <font>
      <sz val="6"/>
      <color indexed="19"/>
      <name val="Arial"/>
    </font>
    <font>
      <b val="1"/>
      <sz val="7"/>
      <color indexed="21"/>
      <name val="Arial"/>
    </font>
    <font>
      <sz val="8"/>
      <color indexed="12"/>
      <name val="Arial"/>
    </font>
    <font>
      <sz val="7"/>
      <color indexed="12"/>
      <name val="Arial"/>
    </font>
    <font>
      <sz val="6"/>
      <color indexed="12"/>
      <name val="Arial"/>
    </font>
    <font>
      <b val="1"/>
      <sz val="10"/>
      <color indexed="8"/>
      <name val="Arial"/>
    </font>
    <font>
      <sz val="7"/>
      <color indexed="19"/>
      <name val="Arial"/>
    </font>
    <font>
      <u val="single"/>
      <sz val="7"/>
      <color indexed="19"/>
      <name val="Arial"/>
    </font>
    <font>
      <sz val="9"/>
      <color indexed="18"/>
      <name val="Arial"/>
    </font>
    <font>
      <sz val="9"/>
      <color indexed="25"/>
      <name val="Arial"/>
    </font>
    <font>
      <sz val="9"/>
      <color indexed="26"/>
      <name val="Arial"/>
    </font>
    <font>
      <sz val="9"/>
      <color indexed="8"/>
      <name val="Arial"/>
    </font>
    <font>
      <b val="1"/>
      <sz val="12"/>
      <color indexed="8"/>
      <name val="Arial"/>
    </font>
    <font>
      <sz val="7"/>
      <color indexed="10"/>
      <name val="Arial"/>
    </font>
    <font>
      <sz val="9"/>
      <color indexed="10"/>
      <name val="Arial"/>
    </font>
    <font>
      <sz val="7"/>
      <color indexed="11"/>
      <name val="Arial"/>
    </font>
    <font>
      <sz val="1"/>
      <color indexed="8"/>
      <name val="Arial"/>
    </font>
  </fonts>
  <fills count="10">
    <fill>
      <patternFill patternType="none"/>
    </fill>
    <fill>
      <patternFill patternType="gray125"/>
    </fill>
    <fill>
      <patternFill patternType="solid">
        <fgColor indexed="10"/>
        <bgColor auto="1"/>
      </patternFill>
    </fill>
    <fill>
      <patternFill patternType="solid">
        <fgColor indexed="11"/>
        <bgColor auto="1"/>
      </patternFill>
    </fill>
    <fill>
      <patternFill patternType="solid">
        <fgColor indexed="13"/>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22"/>
        <bgColor auto="1"/>
      </patternFill>
    </fill>
    <fill>
      <patternFill patternType="solid">
        <fgColor indexed="23"/>
        <bgColor auto="1"/>
      </patternFill>
    </fill>
  </fills>
  <borders count="86">
    <border>
      <left/>
      <right/>
      <top/>
      <bottom/>
      <diagonal/>
    </border>
    <border>
      <left style="thin">
        <color indexed="9"/>
      </left>
      <right style="thin">
        <color indexed="9"/>
      </right>
      <top style="thin">
        <color indexed="9"/>
      </top>
      <bottom style="thin">
        <color indexed="9"/>
      </bottom>
      <diagonal/>
    </border>
    <border>
      <left style="thin">
        <color indexed="9"/>
      </left>
      <right/>
      <top style="thin">
        <color indexed="9"/>
      </top>
      <bottom/>
      <diagonal/>
    </border>
    <border>
      <left/>
      <right/>
      <top style="thin">
        <color indexed="9"/>
      </top>
      <bottom style="medium">
        <color indexed="8"/>
      </bottom>
      <diagonal/>
    </border>
    <border>
      <left/>
      <right/>
      <top style="thin">
        <color indexed="9"/>
      </top>
      <bottom/>
      <diagonal/>
    </border>
    <border>
      <left/>
      <right style="thin">
        <color indexed="9"/>
      </right>
      <top style="thin">
        <color indexed="9"/>
      </top>
      <bottom style="thin">
        <color indexed="9"/>
      </bottom>
      <diagonal/>
    </border>
    <border>
      <left style="thin">
        <color indexed="9"/>
      </left>
      <right style="thin">
        <color indexed="9"/>
      </right>
      <top style="thin">
        <color indexed="9"/>
      </top>
      <bottom/>
      <diagonal/>
    </border>
    <border>
      <left style="thin">
        <color indexed="9"/>
      </left>
      <right style="medium">
        <color indexed="8"/>
      </right>
      <top/>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top/>
      <bottom/>
      <diagonal/>
    </border>
    <border>
      <left style="thin">
        <color indexed="9"/>
      </left>
      <right/>
      <top style="thin">
        <color indexed="9"/>
      </top>
      <bottom style="thin">
        <color indexed="9"/>
      </bottom>
      <diagonal/>
    </border>
    <border>
      <left/>
      <right/>
      <top/>
      <bottom/>
      <diagonal/>
    </border>
    <border>
      <left/>
      <right style="thin">
        <color indexed="8"/>
      </right>
      <top style="medium">
        <color indexed="8"/>
      </top>
      <bottom style="medium">
        <color indexed="8"/>
      </bottom>
      <diagonal/>
    </border>
    <border>
      <left style="thin">
        <color indexed="9"/>
      </left>
      <right style="thin">
        <color indexed="9"/>
      </right>
      <top/>
      <bottom style="thin">
        <color indexed="9"/>
      </bottom>
      <diagonal/>
    </border>
    <border>
      <left style="medium">
        <color indexed="8"/>
      </left>
      <right style="medium">
        <color indexed="8"/>
      </right>
      <top style="medium">
        <color indexed="8"/>
      </top>
      <bottom/>
      <diagonal/>
    </border>
    <border>
      <left style="medium">
        <color indexed="8"/>
      </left>
      <right/>
      <top style="medium">
        <color indexed="8"/>
      </top>
      <bottom/>
      <diagonal/>
    </border>
    <border>
      <left/>
      <right style="medium">
        <color indexed="8"/>
      </right>
      <top style="medium">
        <color indexed="8"/>
      </top>
      <bottom/>
      <diagonal/>
    </border>
    <border>
      <left/>
      <right/>
      <top style="medium">
        <color indexed="8"/>
      </top>
      <bottom/>
      <diagonal/>
    </border>
    <border>
      <left style="medium">
        <color indexed="8"/>
      </left>
      <right style="medium">
        <color indexed="8"/>
      </right>
      <top/>
      <bottom/>
      <diagonal/>
    </border>
    <border>
      <left/>
      <right style="medium">
        <color indexed="8"/>
      </right>
      <top/>
      <bottom/>
      <diagonal/>
    </border>
    <border>
      <left style="medium">
        <color indexed="8"/>
      </left>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top style="medium">
        <color indexed="8"/>
      </top>
      <bottom style="thin">
        <color indexed="8"/>
      </bottom>
      <diagonal/>
    </border>
    <border>
      <left style="medium">
        <color indexed="8"/>
      </left>
      <right style="medium">
        <color indexed="8"/>
      </right>
      <top style="medium">
        <color indexed="8"/>
      </top>
      <bottom style="thin">
        <color indexed="8"/>
      </bottom>
      <diagonal/>
    </border>
    <border>
      <left style="medium">
        <color indexed="8"/>
      </left>
      <right/>
      <top style="thin">
        <color indexed="8"/>
      </top>
      <bottom style="thin">
        <color indexed="8"/>
      </bottom>
      <diagonal/>
    </border>
    <border>
      <left/>
      <right/>
      <top style="thin">
        <color indexed="8"/>
      </top>
      <bottom style="thin">
        <color indexed="8"/>
      </bottom>
      <diagonal/>
    </border>
    <border>
      <left/>
      <right style="medium">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medium">
        <color indexed="8"/>
      </left>
      <right style="medium">
        <color indexed="8"/>
      </right>
      <top style="thin">
        <color indexed="8"/>
      </top>
      <bottom style="thin">
        <color indexed="8"/>
      </bottom>
      <diagonal/>
    </border>
    <border>
      <left style="medium">
        <color indexed="8"/>
      </left>
      <right/>
      <top style="thin">
        <color indexed="8"/>
      </top>
      <bottom style="medium">
        <color indexed="8"/>
      </bottom>
      <diagonal/>
    </border>
    <border>
      <left/>
      <right/>
      <top style="thin">
        <color indexed="8"/>
      </top>
      <bottom style="medium">
        <color indexed="8"/>
      </bottom>
      <diagonal/>
    </border>
    <border>
      <left/>
      <right style="medium">
        <color indexed="8"/>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top style="thin">
        <color indexed="8"/>
      </top>
      <bottom style="medium">
        <color indexed="8"/>
      </bottom>
      <diagonal/>
    </border>
    <border>
      <left style="medium">
        <color indexed="8"/>
      </left>
      <right style="medium">
        <color indexed="8"/>
      </right>
      <top style="thin">
        <color indexed="8"/>
      </top>
      <bottom style="medium">
        <color indexed="8"/>
      </bottom>
      <diagonal/>
    </border>
    <border>
      <left style="medium">
        <color indexed="8"/>
      </left>
      <right style="medium">
        <color indexed="8"/>
      </right>
      <top/>
      <bottom style="medium">
        <color indexed="8"/>
      </bottom>
      <diagonal/>
    </border>
    <border>
      <left style="medium">
        <color indexed="8"/>
      </left>
      <right/>
      <top/>
      <bottom style="medium">
        <color indexed="8"/>
      </bottom>
      <diagonal/>
    </border>
    <border>
      <left/>
      <right style="medium">
        <color indexed="8"/>
      </right>
      <top/>
      <bottom style="medium">
        <color indexed="8"/>
      </bottom>
      <diagonal/>
    </border>
    <border>
      <left style="thin">
        <color indexed="9"/>
      </left>
      <right/>
      <top/>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top style="thin">
        <color indexed="9"/>
      </top>
      <bottom/>
      <diagonal/>
    </border>
    <border>
      <left style="medium">
        <color indexed="8"/>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8"/>
      </right>
      <top style="thin">
        <color indexed="8"/>
      </top>
      <bottom/>
      <diagonal/>
    </border>
    <border>
      <left style="medium">
        <color indexed="8"/>
      </left>
      <right/>
      <top style="thin">
        <color indexed="8"/>
      </top>
      <bottom/>
      <diagonal/>
    </border>
    <border>
      <left/>
      <right/>
      <top style="thin">
        <color indexed="8"/>
      </top>
      <bottom/>
      <diagonal/>
    </border>
    <border>
      <left/>
      <right style="medium">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right/>
      <top/>
      <bottom style="medium">
        <color indexed="8"/>
      </bottom>
      <diagonal/>
    </border>
    <border>
      <left/>
      <right style="thin">
        <color indexed="8"/>
      </right>
      <top/>
      <bottom style="medium">
        <color indexed="8"/>
      </bottom>
      <diagonal/>
    </border>
    <border>
      <left style="thin">
        <color indexed="8"/>
      </left>
      <right/>
      <top/>
      <bottom style="medium">
        <color indexed="8"/>
      </bottom>
      <diagonal/>
    </border>
    <border>
      <left style="thin">
        <color indexed="9"/>
      </left>
      <right/>
      <top style="medium">
        <color indexed="8"/>
      </top>
      <bottom style="medium">
        <color indexed="8"/>
      </bottom>
      <diagonal/>
    </border>
    <border>
      <left/>
      <right style="thin">
        <color indexed="9"/>
      </right>
      <top style="thin">
        <color indexed="9"/>
      </top>
      <bottom/>
      <diagonal/>
    </border>
    <border>
      <left style="thin">
        <color indexed="9"/>
      </left>
      <right/>
      <top style="thin">
        <color indexed="8"/>
      </top>
      <bottom style="thin">
        <color indexed="8"/>
      </bottom>
      <diagonal/>
    </border>
    <border>
      <left/>
      <right style="thin">
        <color indexed="9"/>
      </right>
      <top/>
      <bottom/>
      <diagonal/>
    </border>
    <border>
      <left/>
      <right style="thin">
        <color indexed="9"/>
      </right>
      <top/>
      <bottom style="thin">
        <color indexed="8"/>
      </bottom>
      <diagonal/>
    </border>
    <border>
      <left style="thin">
        <color indexed="9"/>
      </left>
      <right style="thin">
        <color indexed="9"/>
      </right>
      <top/>
      <bottom style="thin">
        <color indexed="8"/>
      </bottom>
      <diagonal/>
    </border>
    <border>
      <left/>
      <right style="thin">
        <color indexed="9"/>
      </right>
      <top style="thin">
        <color indexed="8"/>
      </top>
      <bottom style="thin">
        <color indexed="9"/>
      </bottom>
      <diagonal/>
    </border>
    <border>
      <left style="thin">
        <color indexed="9"/>
      </left>
      <right style="thin">
        <color indexed="9"/>
      </right>
      <top style="thin">
        <color indexed="8"/>
      </top>
      <bottom style="thin">
        <color indexed="9"/>
      </bottom>
      <diagonal/>
    </border>
    <border>
      <left style="medium">
        <color indexed="8"/>
      </left>
      <right/>
      <top/>
      <bottom style="thin">
        <color indexed="9"/>
      </bottom>
      <diagonal/>
    </border>
    <border>
      <left/>
      <right/>
      <top style="thin">
        <color indexed="9"/>
      </top>
      <bottom style="thin">
        <color indexed="8"/>
      </bottom>
      <diagonal/>
    </border>
    <border>
      <left style="thin">
        <color indexed="9"/>
      </left>
      <right style="thin">
        <color indexed="8"/>
      </right>
      <top/>
      <bottom/>
      <diagonal/>
    </border>
    <border>
      <left style="thin">
        <color indexed="8"/>
      </left>
      <right/>
      <top/>
      <bottom/>
      <diagonal/>
    </border>
    <border>
      <left/>
      <right style="thin">
        <color indexed="9"/>
      </right>
      <top/>
      <bottom style="thin">
        <color indexed="9"/>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9"/>
      </left>
      <right/>
      <top/>
      <bottom style="thin">
        <color indexed="9"/>
      </bottom>
      <diagonal/>
    </border>
    <border>
      <left/>
      <right/>
      <top style="thin">
        <color indexed="8"/>
      </top>
      <bottom style="thin">
        <color indexed="9"/>
      </bottom>
      <diagonal/>
    </border>
    <border>
      <left/>
      <right/>
      <top/>
      <bottom style="thin">
        <color indexed="9"/>
      </bottom>
      <diagonal/>
    </border>
  </borders>
  <cellStyleXfs count="1">
    <xf numFmtId="0" fontId="0" applyNumberFormat="0" applyFont="1" applyFill="0" applyBorder="0" applyAlignment="1" applyProtection="0">
      <alignment vertical="bottom"/>
    </xf>
  </cellStyleXfs>
  <cellXfs count="354">
    <xf numFmtId="0" fontId="0" applyNumberFormat="0" applyFont="1" applyFill="0" applyBorder="0" applyAlignment="1" applyProtection="0">
      <alignment vertical="bottom"/>
    </xf>
    <xf numFmtId="0" fontId="0" applyNumberFormat="1" applyFont="1" applyFill="0" applyBorder="0" applyAlignment="1" applyProtection="0">
      <alignment vertical="bottom"/>
    </xf>
    <xf numFmtId="0" fontId="0" fillId="2" applyNumberFormat="1" applyFont="1" applyFill="1" applyBorder="0" applyAlignment="1" applyProtection="0">
      <alignment vertical="bottom"/>
    </xf>
    <xf numFmtId="0" fontId="0" fillId="2" applyNumberFormat="1" applyFont="1" applyFill="1" applyBorder="0" applyAlignment="1" applyProtection="0">
      <alignment horizontal="center" vertical="bottom"/>
    </xf>
    <xf numFmtId="0" fontId="2" fillId="2" applyNumberFormat="1" applyFont="1" applyFill="1" applyBorder="0" applyAlignment="1" applyProtection="0">
      <alignment horizontal="center" vertical="bottom"/>
    </xf>
    <xf numFmtId="0" fontId="3" fillId="2" applyNumberFormat="1" applyFont="1" applyFill="1" applyBorder="0" applyAlignment="1" applyProtection="0">
      <alignment vertical="center"/>
    </xf>
    <xf numFmtId="0" fontId="3" fillId="2" applyNumberFormat="1" applyFont="1" applyFill="1" applyBorder="0" applyAlignment="1" applyProtection="0">
      <alignment horizontal="center" vertical="center"/>
    </xf>
    <xf numFmtId="0" fontId="3" fillId="2" applyNumberFormat="1" applyFont="1" applyFill="1" applyBorder="0" applyAlignment="1" applyProtection="0">
      <alignment vertical="center" wrapText="1"/>
    </xf>
    <xf numFmtId="0" fontId="0" fillId="2" applyNumberFormat="1" applyFont="1" applyFill="1" applyBorder="0" applyAlignment="1" applyProtection="0">
      <alignment horizontal="center" vertical="center"/>
    </xf>
    <xf numFmtId="0" fontId="3" fillId="2" applyNumberFormat="1" applyFont="1" applyFill="1" applyBorder="0" applyAlignment="1" applyProtection="0">
      <alignment horizontal="right" vertical="center"/>
    </xf>
    <xf numFmtId="0" fontId="2" fillId="2" applyNumberFormat="1" applyFont="1" applyFill="1" applyBorder="0" applyAlignment="1" applyProtection="0">
      <alignment horizontal="center" vertical="center"/>
    </xf>
    <xf numFmtId="0" fontId="0" fillId="2" applyNumberFormat="1" applyFont="1" applyFill="1" applyBorder="0" applyAlignment="1" applyProtection="0">
      <alignment horizontal="right" vertical="center"/>
    </xf>
    <xf numFmtId="0" fontId="0" fillId="2" applyNumberFormat="1" applyFont="1" applyFill="1" applyBorder="0" applyAlignment="1" applyProtection="0">
      <alignment vertical="center"/>
    </xf>
    <xf numFmtId="0" fontId="0" fillId="2" applyNumberFormat="1" applyFont="1" applyFill="1" applyBorder="0" applyAlignment="1" applyProtection="0">
      <alignment horizontal="left" vertical="bottom"/>
    </xf>
    <xf numFmtId="0" fontId="0" borderId="1" applyNumberFormat="1" applyFont="1" applyFill="0" applyBorder="1" applyAlignment="1" applyProtection="0">
      <alignment vertical="bottom"/>
    </xf>
    <xf numFmtId="0" fontId="2" fillId="2" borderId="2" applyNumberFormat="1" applyFont="1" applyFill="1" applyBorder="1" applyAlignment="1" applyProtection="0">
      <alignment vertical="bottom"/>
    </xf>
    <xf numFmtId="0" fontId="2" fillId="2" borderId="3" applyNumberFormat="1" applyFont="1" applyFill="1" applyBorder="1" applyAlignment="1" applyProtection="0">
      <alignment vertical="center"/>
    </xf>
    <xf numFmtId="0" fontId="2" fillId="2" borderId="3" applyNumberFormat="1" applyFont="1" applyFill="1" applyBorder="1" applyAlignment="1" applyProtection="0">
      <alignment horizontal="center" vertical="center"/>
    </xf>
    <xf numFmtId="0" fontId="2" fillId="2" borderId="4" applyNumberFormat="1" applyFont="1" applyFill="1" applyBorder="1" applyAlignment="1" applyProtection="0">
      <alignment vertical="center"/>
    </xf>
    <xf numFmtId="0" fontId="2" fillId="2" borderId="5" applyNumberFormat="1" applyFont="1" applyFill="1" applyBorder="1" applyAlignment="1" applyProtection="0">
      <alignment vertical="center"/>
    </xf>
    <xf numFmtId="0" fontId="2" fillId="2" borderId="1" applyNumberFormat="1" applyFont="1" applyFill="1" applyBorder="1" applyAlignment="1" applyProtection="0">
      <alignment vertical="center"/>
    </xf>
    <xf numFmtId="0" fontId="2" fillId="2" borderId="6" applyNumberFormat="1" applyFont="1" applyFill="1" applyBorder="1" applyAlignment="1" applyProtection="0">
      <alignment vertical="center"/>
    </xf>
    <xf numFmtId="0" fontId="3" fillId="2" borderId="1" applyNumberFormat="1" applyFont="1" applyFill="1" applyBorder="1" applyAlignment="1" applyProtection="0">
      <alignment vertical="center"/>
    </xf>
    <xf numFmtId="49" fontId="3" fillId="2" borderId="6" applyNumberFormat="1" applyFont="1" applyFill="1" applyBorder="1" applyAlignment="1" applyProtection="0">
      <alignment vertical="center"/>
    </xf>
    <xf numFmtId="49" fontId="3" fillId="2" borderId="6" applyNumberFormat="1" applyFont="1" applyFill="1" applyBorder="1" applyAlignment="1" applyProtection="0">
      <alignment horizontal="center" vertical="center"/>
    </xf>
    <xf numFmtId="49" fontId="3" fillId="2" borderId="6" applyNumberFormat="1" applyFont="1" applyFill="1" applyBorder="1" applyAlignment="1" applyProtection="0">
      <alignment vertical="center" wrapText="1"/>
    </xf>
    <xf numFmtId="3" fontId="3" fillId="2" borderId="1" applyNumberFormat="1" applyFont="1" applyFill="1" applyBorder="1" applyAlignment="1" applyProtection="0">
      <alignment horizontal="center" vertical="center"/>
    </xf>
    <xf numFmtId="3" fontId="3" fillId="2" borderId="1" applyNumberFormat="1" applyFont="1" applyFill="1" applyBorder="1" applyAlignment="1" applyProtection="0">
      <alignment horizontal="right" vertical="center"/>
    </xf>
    <xf numFmtId="49" fontId="2" fillId="2" borderId="1" applyNumberFormat="1" applyFont="1" applyFill="1" applyBorder="1" applyAlignment="1" applyProtection="0">
      <alignment horizontal="center" vertical="center"/>
    </xf>
    <xf numFmtId="49" fontId="3" fillId="2" borderId="1" applyNumberFormat="1" applyFont="1" applyFill="1" applyBorder="1" applyAlignment="1" applyProtection="0">
      <alignment horizontal="center" vertical="center"/>
    </xf>
    <xf numFmtId="0" fontId="3" fillId="2" borderId="1" applyNumberFormat="1" applyFont="1" applyFill="1" applyBorder="1" applyAlignment="1" applyProtection="0">
      <alignment horizontal="right" vertical="center"/>
    </xf>
    <xf numFmtId="3" fontId="3" fillId="2" borderId="1" applyNumberFormat="1" applyFont="1" applyFill="1" applyBorder="1" applyAlignment="1" applyProtection="0">
      <alignment vertical="center"/>
    </xf>
    <xf numFmtId="49" fontId="5" fillId="2" borderId="1" applyNumberFormat="1" applyFont="1" applyFill="1" applyBorder="1" applyAlignment="1" applyProtection="0">
      <alignment horizontal="center" vertical="center"/>
    </xf>
    <xf numFmtId="0" fontId="2" fillId="2" borderId="1" applyNumberFormat="1" applyFont="1" applyFill="1" applyBorder="1" applyAlignment="1" applyProtection="0">
      <alignment vertical="bottom"/>
    </xf>
    <xf numFmtId="0" fontId="2" fillId="2" borderId="1" applyNumberFormat="1" applyFont="1" applyFill="1" applyBorder="1" applyAlignment="1" applyProtection="0">
      <alignment horizontal="left" vertical="bottom"/>
    </xf>
    <xf numFmtId="0" fontId="2" fillId="2" borderId="7" applyNumberFormat="1" applyFont="1" applyFill="1" applyBorder="1" applyAlignment="1" applyProtection="0">
      <alignment vertical="bottom"/>
    </xf>
    <xf numFmtId="49" fontId="2" fillId="3" borderId="8" applyNumberFormat="1" applyFont="1" applyFill="1" applyBorder="1" applyAlignment="1" applyProtection="0">
      <alignment horizontal="center" vertical="center"/>
    </xf>
    <xf numFmtId="49" fontId="2" fillId="3" borderId="9" applyNumberFormat="1" applyFont="1" applyFill="1" applyBorder="1" applyAlignment="1" applyProtection="0">
      <alignment horizontal="center" vertical="center"/>
    </xf>
    <xf numFmtId="49" fontId="2" fillId="3" borderId="10" applyNumberFormat="1" applyFont="1" applyFill="1" applyBorder="1" applyAlignment="1" applyProtection="0">
      <alignment horizontal="center" vertical="center"/>
    </xf>
    <xf numFmtId="49" fontId="2" fillId="3" borderId="11" applyNumberFormat="1" applyFont="1" applyFill="1" applyBorder="1" applyAlignment="1" applyProtection="0">
      <alignment horizontal="center" vertical="center"/>
    </xf>
    <xf numFmtId="49" fontId="2" fillId="3" borderId="12" applyNumberFormat="1" applyFont="1" applyFill="1" applyBorder="1" applyAlignment="1" applyProtection="0">
      <alignment horizontal="center" vertical="center"/>
    </xf>
    <xf numFmtId="49" fontId="2" fillId="3" borderId="13" applyNumberFormat="1" applyFont="1" applyFill="1" applyBorder="1" applyAlignment="1" applyProtection="0">
      <alignment horizontal="center" vertical="center"/>
    </xf>
    <xf numFmtId="0" fontId="2" fillId="3" borderId="14" applyNumberFormat="1" applyFont="1" applyFill="1" applyBorder="1" applyAlignment="1" applyProtection="0">
      <alignment vertical="center"/>
    </xf>
    <xf numFmtId="49" fontId="6" fillId="3" borderId="12" applyNumberFormat="1" applyFont="1" applyFill="1" applyBorder="1" applyAlignment="1" applyProtection="0">
      <alignment horizontal="center" vertical="center" wrapText="1"/>
    </xf>
    <xf numFmtId="0" fontId="6" fillId="3" borderId="13" applyNumberFormat="1" applyFont="1" applyFill="1" applyBorder="1" applyAlignment="1" applyProtection="0">
      <alignment horizontal="center" vertical="center" wrapText="1"/>
    </xf>
    <xf numFmtId="0" fontId="6" fillId="3" borderId="14" applyNumberFormat="1" applyFont="1" applyFill="1" applyBorder="1" applyAlignment="1" applyProtection="0">
      <alignment horizontal="center" vertical="center" wrapText="1"/>
    </xf>
    <xf numFmtId="49" fontId="7" fillId="3" borderId="12" applyNumberFormat="1" applyFont="1" applyFill="1" applyBorder="1" applyAlignment="1" applyProtection="0">
      <alignment horizontal="center" vertical="center"/>
    </xf>
    <xf numFmtId="49" fontId="3" fillId="3" borderId="13" applyNumberFormat="1" applyFont="1" applyFill="1" applyBorder="1" applyAlignment="1" applyProtection="0">
      <alignment horizontal="center" vertical="center"/>
    </xf>
    <xf numFmtId="49" fontId="7" fillId="3" borderId="13" applyNumberFormat="1" applyFont="1" applyFill="1" applyBorder="1" applyAlignment="1" applyProtection="0">
      <alignment horizontal="center" vertical="center"/>
    </xf>
    <xf numFmtId="49" fontId="8" fillId="3" borderId="13" applyNumberFormat="1" applyFont="1" applyFill="1" applyBorder="1" applyAlignment="1" applyProtection="0">
      <alignment horizontal="center" vertical="center"/>
    </xf>
    <xf numFmtId="49" fontId="7" fillId="3" borderId="14" applyNumberFormat="1" applyFont="1" applyFill="1" applyBorder="1" applyAlignment="1" applyProtection="0">
      <alignment horizontal="center" vertical="center"/>
    </xf>
    <xf numFmtId="49" fontId="9" fillId="3" borderId="8" applyNumberFormat="1" applyFont="1" applyFill="1" applyBorder="1" applyAlignment="1" applyProtection="0">
      <alignment horizontal="center" vertical="center" wrapText="1"/>
    </xf>
    <xf numFmtId="49" fontId="2" fillId="3" borderId="8" applyNumberFormat="1" applyFont="1" applyFill="1" applyBorder="1" applyAlignment="1" applyProtection="0">
      <alignment horizontal="center" vertical="center" wrapText="1"/>
    </xf>
    <xf numFmtId="0" fontId="2" fillId="2" borderId="15" applyNumberFormat="1" applyFont="1" applyFill="1" applyBorder="1" applyAlignment="1" applyProtection="0">
      <alignment horizontal="center" vertical="center" wrapText="1"/>
    </xf>
    <xf numFmtId="0" fontId="2" fillId="2" borderId="5" applyNumberFormat="1" applyFont="1" applyFill="1" applyBorder="1" applyAlignment="1" applyProtection="0">
      <alignment horizontal="center" vertical="center" wrapText="1"/>
    </xf>
    <xf numFmtId="0" fontId="2" fillId="2" borderId="1" applyNumberFormat="1" applyFont="1" applyFill="1" applyBorder="1" applyAlignment="1" applyProtection="0">
      <alignment horizontal="center" vertical="center" wrapText="1"/>
    </xf>
    <xf numFmtId="0" fontId="2" fillId="2" borderId="16" applyNumberFormat="1" applyFont="1" applyFill="1" applyBorder="1" applyAlignment="1" applyProtection="0">
      <alignment vertical="center"/>
    </xf>
    <xf numFmtId="49" fontId="2" fillId="4" borderId="17" applyNumberFormat="1" applyFont="1" applyFill="1" applyBorder="1" applyAlignment="1" applyProtection="0">
      <alignment horizontal="center" vertical="center"/>
    </xf>
    <xf numFmtId="0" fontId="2" fillId="2" borderId="5" applyNumberFormat="1" applyFont="1" applyFill="1" applyBorder="1" applyAlignment="1" applyProtection="0">
      <alignment horizontal="center" vertical="center"/>
    </xf>
    <xf numFmtId="0" fontId="2" fillId="2" borderId="1" applyNumberFormat="1" applyFont="1" applyFill="1" applyBorder="1" applyAlignment="1" applyProtection="0">
      <alignment horizontal="center" vertical="center"/>
    </xf>
    <xf numFmtId="0" fontId="3" fillId="5" borderId="17" applyNumberFormat="1" applyFont="1" applyFill="1" applyBorder="1" applyAlignment="1" applyProtection="0">
      <alignment horizontal="center" vertical="center"/>
    </xf>
    <xf numFmtId="0" fontId="3" fillId="5" borderId="17" applyNumberFormat="1" applyFont="1" applyFill="1" applyBorder="1" applyAlignment="1" applyProtection="0">
      <alignment horizontal="center" vertical="center" wrapText="1"/>
    </xf>
    <xf numFmtId="3" fontId="3" fillId="5" borderId="17" applyNumberFormat="1" applyFont="1" applyFill="1" applyBorder="1" applyAlignment="1" applyProtection="0">
      <alignment horizontal="center" vertical="center"/>
    </xf>
    <xf numFmtId="3" fontId="3" fillId="2" borderId="5" applyNumberFormat="1" applyFont="1" applyFill="1" applyBorder="1" applyAlignment="1" applyProtection="0">
      <alignment horizontal="center" vertical="center"/>
    </xf>
    <xf numFmtId="49" fontId="3" fillId="2" borderId="1" applyNumberFormat="1" applyFont="1" applyFill="1" applyBorder="1" applyAlignment="1" applyProtection="0">
      <alignment vertical="center"/>
    </xf>
    <xf numFmtId="49" fontId="0" fillId="2" borderId="1" applyNumberFormat="1" applyFont="1" applyFill="1" applyBorder="1" applyAlignment="1" applyProtection="0">
      <alignment horizontal="center" vertical="center"/>
    </xf>
    <xf numFmtId="49" fontId="5" fillId="2" borderId="1" applyNumberFormat="1" applyFont="1" applyFill="1" applyBorder="1" applyAlignment="1" applyProtection="0">
      <alignment vertical="center"/>
    </xf>
    <xf numFmtId="49" fontId="5" fillId="2" borderId="1" applyNumberFormat="1" applyFont="1" applyFill="1" applyBorder="1" applyAlignment="1" applyProtection="0">
      <alignment horizontal="left" vertical="center"/>
    </xf>
    <xf numFmtId="0" fontId="2" fillId="6" borderId="8" applyNumberFormat="1" applyFont="1" applyFill="1" applyBorder="1" applyAlignment="1" applyProtection="0">
      <alignment horizontal="center" vertical="center"/>
    </xf>
    <xf numFmtId="0" fontId="5" fillId="7" borderId="9" applyNumberFormat="1" applyFont="1" applyFill="1" applyBorder="1" applyAlignment="1" applyProtection="0">
      <alignment vertical="center"/>
    </xf>
    <xf numFmtId="49" fontId="2" fillId="2" borderId="10" applyNumberFormat="1" applyFont="1" applyFill="1" applyBorder="1" applyAlignment="1" applyProtection="0">
      <alignment horizontal="center" vertical="center"/>
    </xf>
    <xf numFmtId="0" fontId="5" fillId="4" borderId="9" applyNumberFormat="1" applyFont="1" applyFill="1" applyBorder="1" applyAlignment="1" applyProtection="0">
      <alignment horizontal="center" vertical="center"/>
    </xf>
    <xf numFmtId="0" fontId="5" fillId="4" borderId="11" applyNumberFormat="1" applyFont="1" applyFill="1" applyBorder="1" applyAlignment="1" applyProtection="0">
      <alignment horizontal="center" vertical="center"/>
    </xf>
    <xf numFmtId="0" fontId="5" fillId="4" borderId="10" applyNumberFormat="1" applyFont="1" applyFill="1" applyBorder="1" applyAlignment="1" applyProtection="0">
      <alignment horizontal="center" vertical="center"/>
    </xf>
    <xf numFmtId="49" fontId="9" fillId="2" borderId="12" applyNumberFormat="1" applyFont="1" applyFill="1" applyBorder="1" applyAlignment="1" applyProtection="0">
      <alignment horizontal="center" vertical="center" wrapText="1"/>
    </xf>
    <xf numFmtId="49" fontId="10" fillId="2" borderId="18" applyNumberFormat="1" applyFont="1" applyFill="1" applyBorder="1" applyAlignment="1" applyProtection="0">
      <alignment horizontal="center" vertical="center" wrapText="1"/>
    </xf>
    <xf numFmtId="49" fontId="11" fillId="2" borderId="10" applyNumberFormat="1" applyFont="1" applyFill="1" applyBorder="1" applyAlignment="1" applyProtection="0">
      <alignment horizontal="center" vertical="center"/>
    </xf>
    <xf numFmtId="0" fontId="12" fillId="6" borderId="8" applyNumberFormat="1" applyFont="1" applyFill="1" applyBorder="1" applyAlignment="1" applyProtection="0">
      <alignment horizontal="center" vertical="center"/>
    </xf>
    <xf numFmtId="0" fontId="3" fillId="8" borderId="9" applyNumberFormat="1" applyFont="1" applyFill="1" applyBorder="1" applyAlignment="1" applyProtection="0">
      <alignment horizontal="center" vertical="center"/>
    </xf>
    <xf numFmtId="0" fontId="3" fillId="8" borderId="11" applyNumberFormat="1" applyFont="1" applyFill="1" applyBorder="1" applyAlignment="1" applyProtection="0">
      <alignment horizontal="center" vertical="center"/>
    </xf>
    <xf numFmtId="0" fontId="3" fillId="8" borderId="10" applyNumberFormat="1" applyFont="1" applyFill="1" applyBorder="1" applyAlignment="1" applyProtection="0">
      <alignment horizontal="center" vertical="center"/>
    </xf>
    <xf numFmtId="0" fontId="2" fillId="7" borderId="9" applyNumberFormat="1" applyFont="1" applyFill="1" applyBorder="1" applyAlignment="1" applyProtection="0">
      <alignment horizontal="center" vertical="center"/>
    </xf>
    <xf numFmtId="0" fontId="2" fillId="7" borderId="11" applyNumberFormat="1" applyFont="1" applyFill="1" applyBorder="1" applyAlignment="1" applyProtection="0">
      <alignment horizontal="center" vertical="center"/>
    </xf>
    <xf numFmtId="0" fontId="2" fillId="7" borderId="10" applyNumberFormat="1" applyFont="1" applyFill="1" applyBorder="1" applyAlignment="1" applyProtection="0">
      <alignment horizontal="center" vertical="center"/>
    </xf>
    <xf numFmtId="0" fontId="2" fillId="4" borderId="8" applyNumberFormat="1" applyFont="1" applyFill="1" applyBorder="1" applyAlignment="1" applyProtection="0">
      <alignment horizontal="center" vertical="center"/>
    </xf>
    <xf numFmtId="3" fontId="2" fillId="4" borderId="8" applyNumberFormat="1" applyFont="1" applyFill="1" applyBorder="1" applyAlignment="1" applyProtection="0">
      <alignment horizontal="right" vertical="center"/>
    </xf>
    <xf numFmtId="59" fontId="9" fillId="7" borderId="8" applyNumberFormat="1" applyFont="1" applyFill="1" applyBorder="1" applyAlignment="1" applyProtection="0">
      <alignment horizontal="right" vertical="center"/>
    </xf>
    <xf numFmtId="0" fontId="9" fillId="7" borderId="8" applyNumberFormat="1" applyFont="1" applyFill="1" applyBorder="1" applyAlignment="1" applyProtection="0">
      <alignment horizontal="right" vertical="center"/>
    </xf>
    <xf numFmtId="49" fontId="2" fillId="2" borderId="8" applyNumberFormat="1" applyFont="1" applyFill="1" applyBorder="1" applyAlignment="1" applyProtection="0">
      <alignment horizontal="center" vertical="center"/>
    </xf>
    <xf numFmtId="0" fontId="2" fillId="7" borderId="8" applyNumberFormat="1" applyFont="1" applyFill="1" applyBorder="1" applyAlignment="1" applyProtection="0">
      <alignment horizontal="center" vertical="center"/>
    </xf>
    <xf numFmtId="3" fontId="2" fillId="2" borderId="15" applyNumberFormat="1" applyFont="1" applyFill="1" applyBorder="1" applyAlignment="1" applyProtection="0">
      <alignment horizontal="right" vertical="center"/>
    </xf>
    <xf numFmtId="3" fontId="2" fillId="2" borderId="5" applyNumberFormat="1" applyFont="1" applyFill="1" applyBorder="1" applyAlignment="1" applyProtection="0">
      <alignment horizontal="center" vertical="center"/>
    </xf>
    <xf numFmtId="3" fontId="2" fillId="2" borderId="1" applyNumberFormat="1" applyFont="1" applyFill="1" applyBorder="1" applyAlignment="1" applyProtection="0">
      <alignment horizontal="center" vertical="center"/>
    </xf>
    <xf numFmtId="0" fontId="2" fillId="2" borderId="19" applyNumberFormat="1" applyFont="1" applyFill="1" applyBorder="1" applyAlignment="1" applyProtection="0">
      <alignment horizontal="center" vertical="center"/>
    </xf>
    <xf numFmtId="1" fontId="2" fillId="2" borderId="1" applyNumberFormat="1" applyFont="1" applyFill="1" applyBorder="1" applyAlignment="1" applyProtection="0">
      <alignment horizontal="center" vertical="center"/>
    </xf>
    <xf numFmtId="49" fontId="3" fillId="2" borderId="19" applyNumberFormat="1" applyFont="1" applyFill="1" applyBorder="1" applyAlignment="1" applyProtection="0">
      <alignment vertical="center"/>
    </xf>
    <xf numFmtId="0" fontId="3" fillId="2" borderId="19" applyNumberFormat="1" applyFont="1" applyFill="1" applyBorder="1" applyAlignment="1" applyProtection="0">
      <alignment horizontal="center" vertical="center"/>
    </xf>
    <xf numFmtId="49" fontId="3" fillId="2" borderId="19" applyNumberFormat="1" applyFont="1" applyFill="1" applyBorder="1" applyAlignment="1" applyProtection="0">
      <alignment vertical="center" wrapText="1"/>
    </xf>
    <xf numFmtId="3" fontId="3" fillId="2" borderId="19" applyNumberFormat="1" applyFont="1" applyFill="1" applyBorder="1" applyAlignment="1" applyProtection="0">
      <alignment horizontal="center" vertical="center"/>
    </xf>
    <xf numFmtId="49" fontId="3" fillId="2" borderId="19" applyNumberFormat="1" applyFont="1" applyFill="1" applyBorder="1" applyAlignment="1" applyProtection="0">
      <alignment horizontal="center" vertical="center"/>
    </xf>
    <xf numFmtId="0" fontId="3" fillId="2" borderId="1" applyNumberFormat="1" applyFont="1" applyFill="1" applyBorder="1" applyAlignment="1" applyProtection="0">
      <alignment horizontal="center" vertical="center"/>
    </xf>
    <xf numFmtId="49" fontId="3" fillId="2" borderId="1" applyNumberFormat="1" applyFont="1" applyFill="1" applyBorder="1" applyAlignment="1" applyProtection="0">
      <alignment vertical="center" wrapText="1"/>
    </xf>
    <xf numFmtId="0" fontId="10" fillId="2" borderId="18" applyNumberFormat="0" applyFont="1" applyFill="1" applyBorder="1" applyAlignment="1" applyProtection="0">
      <alignment horizontal="center" vertical="center" wrapText="1"/>
    </xf>
    <xf numFmtId="0" fontId="9" fillId="2" borderId="12" applyNumberFormat="1" applyFont="1" applyFill="1" applyBorder="1" applyAlignment="1" applyProtection="0">
      <alignment horizontal="center" vertical="center" wrapText="1"/>
    </xf>
    <xf numFmtId="0" fontId="2" fillId="2" borderId="10" applyNumberFormat="0" applyFont="1" applyFill="1" applyBorder="1" applyAlignment="1" applyProtection="0">
      <alignment horizontal="center" vertical="center"/>
    </xf>
    <xf numFmtId="49" fontId="5" fillId="4" borderId="9" applyNumberFormat="1" applyFont="1" applyFill="1" applyBorder="1" applyAlignment="1" applyProtection="0">
      <alignment horizontal="center" vertical="center"/>
    </xf>
    <xf numFmtId="49" fontId="5" fillId="4" borderId="11" applyNumberFormat="1" applyFont="1" applyFill="1" applyBorder="1" applyAlignment="1" applyProtection="0">
      <alignment horizontal="center" vertical="center"/>
    </xf>
    <xf numFmtId="49" fontId="5" fillId="4" borderId="10" applyNumberFormat="1" applyFont="1" applyFill="1" applyBorder="1" applyAlignment="1" applyProtection="0">
      <alignment horizontal="center" vertical="center"/>
    </xf>
    <xf numFmtId="49" fontId="3" fillId="2" borderId="1" applyNumberFormat="1" applyFont="1" applyFill="1" applyBorder="1" applyAlignment="1" applyProtection="0">
      <alignment horizontal="right" vertical="center"/>
    </xf>
    <xf numFmtId="0" fontId="3" fillId="2" borderId="1" applyNumberFormat="1" applyFont="1" applyFill="1" applyBorder="1" applyAlignment="1" applyProtection="0">
      <alignment vertical="center" wrapText="1"/>
    </xf>
    <xf numFmtId="0" fontId="2" fillId="3" borderId="20" applyNumberFormat="1" applyFont="1" applyFill="1" applyBorder="1" applyAlignment="1" applyProtection="0">
      <alignment horizontal="center" vertical="center"/>
    </xf>
    <xf numFmtId="0" fontId="5" fillId="7" borderId="21" applyNumberFormat="1" applyFont="1" applyFill="1" applyBorder="1" applyAlignment="1" applyProtection="0">
      <alignment vertical="center" wrapText="1"/>
    </xf>
    <xf numFmtId="0" fontId="0" fillId="7" borderId="22" applyNumberFormat="1" applyFont="1" applyFill="1" applyBorder="1" applyAlignment="1" applyProtection="0">
      <alignment vertical="center" wrapText="1"/>
    </xf>
    <xf numFmtId="0" fontId="3" fillId="3" borderId="12" applyNumberFormat="1" applyFont="1" applyFill="1" applyBorder="1" applyAlignment="1" applyProtection="0">
      <alignment horizontal="center" vertical="center"/>
    </xf>
    <xf numFmtId="0" fontId="3" fillId="3" borderId="13" applyNumberFormat="1" applyFont="1" applyFill="1" applyBorder="1" applyAlignment="1" applyProtection="0">
      <alignment horizontal="center" vertical="center"/>
    </xf>
    <xf numFmtId="0" fontId="9" fillId="3" borderId="13" applyNumberFormat="1" applyFont="1" applyFill="1" applyBorder="1" applyAlignment="1" applyProtection="0">
      <alignment horizontal="center" vertical="center"/>
    </xf>
    <xf numFmtId="0" fontId="9" fillId="3" borderId="14" applyNumberFormat="1" applyFont="1" applyFill="1" applyBorder="1" applyAlignment="1" applyProtection="0">
      <alignment horizontal="center" vertical="center"/>
    </xf>
    <xf numFmtId="0" fontId="2" fillId="3" borderId="12" applyNumberFormat="1" applyFont="1" applyFill="1" applyBorder="1" applyAlignment="1" applyProtection="0">
      <alignment horizontal="right" vertical="center"/>
    </xf>
    <xf numFmtId="0" fontId="2" fillId="3" borderId="13" applyNumberFormat="1" applyFont="1" applyFill="1" applyBorder="1" applyAlignment="1" applyProtection="0">
      <alignment vertical="center"/>
    </xf>
    <xf numFmtId="0" fontId="13" fillId="3" borderId="12" applyNumberFormat="1" applyFont="1" applyFill="1" applyBorder="1" applyAlignment="1" applyProtection="0">
      <alignment vertical="center"/>
    </xf>
    <xf numFmtId="0" fontId="13" fillId="3" borderId="13" applyNumberFormat="1" applyFont="1" applyFill="1" applyBorder="1" applyAlignment="1" applyProtection="0">
      <alignment vertical="center"/>
    </xf>
    <xf numFmtId="0" fontId="14" fillId="3" borderId="13" applyNumberFormat="1" applyFont="1" applyFill="1" applyBorder="1" applyAlignment="1" applyProtection="0">
      <alignment horizontal="left" vertical="center"/>
    </xf>
    <xf numFmtId="0" fontId="15" fillId="3" borderId="13" applyNumberFormat="1" applyFont="1" applyFill="1" applyBorder="1" applyAlignment="1" applyProtection="0">
      <alignment horizontal="center" vertical="center"/>
    </xf>
    <xf numFmtId="49" fontId="14" fillId="3" borderId="13" applyNumberFormat="1" applyFont="1" applyFill="1" applyBorder="1" applyAlignment="1" applyProtection="0">
      <alignment horizontal="right" vertical="center"/>
    </xf>
    <xf numFmtId="3" fontId="13" fillId="3" borderId="14" applyNumberFormat="1" applyFont="1" applyFill="1" applyBorder="1" applyAlignment="1" applyProtection="0">
      <alignment horizontal="right" vertical="center"/>
    </xf>
    <xf numFmtId="0" fontId="2" fillId="2" borderId="21" applyNumberFormat="1" applyFont="1" applyFill="1" applyBorder="1" applyAlignment="1" applyProtection="0">
      <alignment vertical="center"/>
    </xf>
    <xf numFmtId="0" fontId="2" fillId="2" borderId="23" applyNumberFormat="1" applyFont="1" applyFill="1" applyBorder="1" applyAlignment="1" applyProtection="0">
      <alignment vertical="center"/>
    </xf>
    <xf numFmtId="0" fontId="2" fillId="2" borderId="23" applyNumberFormat="1" applyFont="1" applyFill="1" applyBorder="1" applyAlignment="1" applyProtection="0">
      <alignment horizontal="center" vertical="center"/>
    </xf>
    <xf numFmtId="0" fontId="2" fillId="2" borderId="17" applyNumberFormat="1" applyFont="1" applyFill="1" applyBorder="1" applyAlignment="1" applyProtection="0">
      <alignment vertical="center"/>
    </xf>
    <xf numFmtId="0" fontId="2" fillId="3" borderId="24" applyNumberFormat="1" applyFont="1" applyFill="1" applyBorder="1" applyAlignment="1" applyProtection="0">
      <alignment horizontal="center" vertical="center"/>
    </xf>
    <xf numFmtId="0" fontId="0" fillId="7" borderId="15" applyNumberFormat="1" applyFont="1" applyFill="1" applyBorder="1" applyAlignment="1" applyProtection="0">
      <alignment vertical="center" wrapText="1"/>
    </xf>
    <xf numFmtId="0" fontId="0" fillId="7" borderId="25" applyNumberFormat="1" applyFont="1" applyFill="1" applyBorder="1" applyAlignment="1" applyProtection="0">
      <alignment vertical="center" wrapText="1"/>
    </xf>
    <xf numFmtId="49" fontId="2" fillId="3" borderId="26" applyNumberFormat="1" applyFont="1" applyFill="1" applyBorder="1" applyAlignment="1" applyProtection="0">
      <alignment horizontal="center" vertical="center"/>
    </xf>
    <xf numFmtId="0" fontId="2" fillId="3" borderId="27" applyNumberFormat="1" applyFont="1" applyFill="1" applyBorder="1" applyAlignment="1" applyProtection="0">
      <alignment horizontal="center" vertical="center"/>
    </xf>
    <xf numFmtId="0" fontId="2" fillId="3" borderId="28" applyNumberFormat="1" applyFont="1" applyFill="1" applyBorder="1" applyAlignment="1" applyProtection="0">
      <alignment horizontal="center" vertical="center"/>
    </xf>
    <xf numFmtId="49" fontId="16" fillId="7" borderId="26" applyNumberFormat="1" applyFont="1" applyFill="1" applyBorder="1" applyAlignment="1" applyProtection="0">
      <alignment horizontal="center" vertical="center"/>
    </xf>
    <xf numFmtId="0" fontId="16" fillId="7" borderId="27" applyNumberFormat="1" applyFont="1" applyFill="1" applyBorder="1" applyAlignment="1" applyProtection="0">
      <alignment horizontal="center" vertical="center"/>
    </xf>
    <xf numFmtId="0" fontId="16" fillId="7" borderId="28" applyNumberFormat="1" applyFont="1" applyFill="1" applyBorder="1" applyAlignment="1" applyProtection="0">
      <alignment horizontal="center" vertical="center"/>
    </xf>
    <xf numFmtId="0" fontId="2" fillId="3" borderId="29" applyNumberFormat="1" applyFont="1" applyFill="1" applyBorder="1" applyAlignment="1" applyProtection="0">
      <alignment horizontal="center" vertical="center"/>
    </xf>
    <xf numFmtId="0" fontId="2" fillId="7" borderId="30" applyNumberFormat="1" applyFont="1" applyFill="1" applyBorder="1" applyAlignment="1" applyProtection="0">
      <alignment horizontal="center" vertical="center"/>
    </xf>
    <xf numFmtId="49" fontId="2" fillId="3" borderId="31" applyNumberFormat="1" applyFont="1" applyFill="1" applyBorder="1" applyAlignment="1" applyProtection="0">
      <alignment horizontal="right" vertical="center"/>
    </xf>
    <xf numFmtId="3" fontId="9" fillId="3" borderId="27" applyNumberFormat="1" applyFont="1" applyFill="1" applyBorder="1" applyAlignment="1" applyProtection="0">
      <alignment horizontal="right" vertical="center"/>
    </xf>
    <xf numFmtId="49" fontId="9" fillId="3" borderId="28" applyNumberFormat="1" applyFont="1" applyFill="1" applyBorder="1" applyAlignment="1" applyProtection="0">
      <alignment vertical="center"/>
    </xf>
    <xf numFmtId="3" fontId="2" fillId="4" borderId="32" applyNumberFormat="1" applyFont="1" applyFill="1" applyBorder="1" applyAlignment="1" applyProtection="0">
      <alignment horizontal="right" vertical="center"/>
    </xf>
    <xf numFmtId="0" fontId="2" fillId="2" borderId="15" applyNumberFormat="1" applyFont="1" applyFill="1" applyBorder="1" applyAlignment="1" applyProtection="0">
      <alignment vertical="center"/>
    </xf>
    <xf numFmtId="0" fontId="2" fillId="2" borderId="17" applyNumberFormat="1" applyFont="1" applyFill="1" applyBorder="1" applyAlignment="1" applyProtection="0">
      <alignment horizontal="center" vertical="center"/>
    </xf>
    <xf numFmtId="0" fontId="0" fillId="2" borderId="1" applyNumberFormat="1" applyFont="1" applyFill="1" applyBorder="1" applyAlignment="1" applyProtection="0">
      <alignment horizontal="left" vertical="bottom"/>
    </xf>
    <xf numFmtId="49" fontId="2" fillId="3" borderId="33" applyNumberFormat="1" applyFont="1" applyFill="1" applyBorder="1" applyAlignment="1" applyProtection="0">
      <alignment horizontal="center" vertical="center"/>
    </xf>
    <xf numFmtId="0" fontId="2" fillId="3" borderId="34" applyNumberFormat="1" applyFont="1" applyFill="1" applyBorder="1" applyAlignment="1" applyProtection="0">
      <alignment horizontal="center" vertical="center"/>
    </xf>
    <xf numFmtId="0" fontId="2" fillId="3" borderId="35" applyNumberFormat="1" applyFont="1" applyFill="1" applyBorder="1" applyAlignment="1" applyProtection="0">
      <alignment horizontal="center" vertical="center"/>
    </xf>
    <xf numFmtId="49" fontId="2" fillId="4" borderId="33" applyNumberFormat="1" applyFont="1" applyFill="1" applyBorder="1" applyAlignment="1" applyProtection="0">
      <alignment vertical="center"/>
    </xf>
    <xf numFmtId="0" fontId="2" fillId="4" borderId="34" applyNumberFormat="1" applyFont="1" applyFill="1" applyBorder="1" applyAlignment="1" applyProtection="0">
      <alignment vertical="center"/>
    </xf>
    <xf numFmtId="0" fontId="2" fillId="4" borderId="35" applyNumberFormat="1" applyFont="1" applyFill="1" applyBorder="1" applyAlignment="1" applyProtection="0">
      <alignment vertical="center"/>
    </xf>
    <xf numFmtId="0" fontId="2" fillId="3" borderId="36" applyNumberFormat="1" applyFont="1" applyFill="1" applyBorder="1" applyAlignment="1" applyProtection="0">
      <alignment horizontal="center" vertical="center"/>
    </xf>
    <xf numFmtId="0" fontId="2" fillId="7" borderId="37" applyNumberFormat="1" applyFont="1" applyFill="1" applyBorder="1" applyAlignment="1" applyProtection="0">
      <alignment horizontal="center" vertical="center"/>
    </xf>
    <xf numFmtId="49" fontId="2" fillId="3" borderId="38" applyNumberFormat="1" applyFont="1" applyFill="1" applyBorder="1" applyAlignment="1" applyProtection="0">
      <alignment horizontal="right" vertical="center"/>
    </xf>
    <xf numFmtId="3" fontId="9" fillId="3" borderId="34" applyNumberFormat="1" applyFont="1" applyFill="1" applyBorder="1" applyAlignment="1" applyProtection="0">
      <alignment horizontal="right" vertical="center"/>
    </xf>
    <xf numFmtId="49" fontId="9" fillId="3" borderId="35" applyNumberFormat="1" applyFont="1" applyFill="1" applyBorder="1" applyAlignment="1" applyProtection="0">
      <alignment vertical="center"/>
    </xf>
    <xf numFmtId="3" fontId="2" fillId="4" borderId="39" applyNumberFormat="1" applyFont="1" applyFill="1" applyBorder="1" applyAlignment="1" applyProtection="0">
      <alignment horizontal="right" vertical="center"/>
    </xf>
    <xf numFmtId="49" fontId="9" fillId="2" borderId="15" applyNumberFormat="1" applyFont="1" applyFill="1" applyBorder="1" applyAlignment="1" applyProtection="0">
      <alignment vertical="center"/>
    </xf>
    <xf numFmtId="0" fontId="9" fillId="2" borderId="17" applyNumberFormat="1" applyFont="1" applyFill="1" applyBorder="1" applyAlignment="1" applyProtection="0">
      <alignment vertical="center"/>
    </xf>
    <xf numFmtId="0" fontId="2" fillId="2" borderId="1" applyNumberFormat="0" applyFont="1" applyFill="1" applyBorder="1" applyAlignment="1" applyProtection="0">
      <alignment vertical="center"/>
    </xf>
    <xf numFmtId="49" fontId="2" fillId="7" borderId="33" applyNumberFormat="1" applyFont="1" applyFill="1" applyBorder="1" applyAlignment="1" applyProtection="0">
      <alignment horizontal="left" vertical="center"/>
    </xf>
    <xf numFmtId="0" fontId="2" fillId="7" borderId="34" applyNumberFormat="1" applyFont="1" applyFill="1" applyBorder="1" applyAlignment="1" applyProtection="0">
      <alignment horizontal="left" vertical="center"/>
    </xf>
    <xf numFmtId="0" fontId="2" fillId="7" borderId="35" applyNumberFormat="1" applyFont="1" applyFill="1" applyBorder="1" applyAlignment="1" applyProtection="0">
      <alignment horizontal="left" vertical="center"/>
    </xf>
    <xf numFmtId="3" fontId="2" fillId="4" borderId="33" applyNumberFormat="1" applyFont="1" applyFill="1" applyBorder="1" applyAlignment="1" applyProtection="0">
      <alignment horizontal="right" vertical="center"/>
    </xf>
    <xf numFmtId="49" fontId="2" fillId="4" borderId="34" applyNumberFormat="1" applyFont="1" applyFill="1" applyBorder="1" applyAlignment="1" applyProtection="0">
      <alignment horizontal="left" vertical="center"/>
    </xf>
    <xf numFmtId="3" fontId="2" fillId="4" borderId="35" applyNumberFormat="1" applyFont="1" applyFill="1" applyBorder="1" applyAlignment="1" applyProtection="0">
      <alignment horizontal="left" vertical="center"/>
    </xf>
    <xf numFmtId="49" fontId="2" fillId="3" borderId="40" applyNumberFormat="1" applyFont="1" applyFill="1" applyBorder="1" applyAlignment="1" applyProtection="0">
      <alignment horizontal="center" vertical="center"/>
    </xf>
    <xf numFmtId="0" fontId="2" fillId="3" borderId="41" applyNumberFormat="1" applyFont="1" applyFill="1" applyBorder="1" applyAlignment="1" applyProtection="0">
      <alignment horizontal="center" vertical="center"/>
    </xf>
    <xf numFmtId="0" fontId="2" fillId="3" borderId="42" applyNumberFormat="1" applyFont="1" applyFill="1" applyBorder="1" applyAlignment="1" applyProtection="0">
      <alignment horizontal="center" vertical="center"/>
    </xf>
    <xf numFmtId="3" fontId="2" fillId="7" borderId="40" applyNumberFormat="1" applyFont="1" applyFill="1" applyBorder="1" applyAlignment="1" applyProtection="0">
      <alignment horizontal="right" vertical="center"/>
    </xf>
    <xf numFmtId="49" fontId="2" fillId="2" borderId="41" applyNumberFormat="1" applyFont="1" applyFill="1" applyBorder="1" applyAlignment="1" applyProtection="0">
      <alignment vertical="center"/>
    </xf>
    <xf numFmtId="3" fontId="2" fillId="2" borderId="42" applyNumberFormat="1" applyFont="1" applyFill="1" applyBorder="1" applyAlignment="1" applyProtection="0">
      <alignment horizontal="center" vertical="center"/>
    </xf>
    <xf numFmtId="0" fontId="2" fillId="3" borderId="43" applyNumberFormat="1" applyFont="1" applyFill="1" applyBorder="1" applyAlignment="1" applyProtection="0">
      <alignment horizontal="center" vertical="center"/>
    </xf>
    <xf numFmtId="0" fontId="2" fillId="7" borderId="44" applyNumberFormat="1" applyFont="1" applyFill="1" applyBorder="1" applyAlignment="1" applyProtection="0">
      <alignment horizontal="center" vertical="center"/>
    </xf>
    <xf numFmtId="49" fontId="2" fillId="3" borderId="45" applyNumberFormat="1" applyFont="1" applyFill="1" applyBorder="1" applyAlignment="1" applyProtection="0">
      <alignment horizontal="right" vertical="center"/>
    </xf>
    <xf numFmtId="3" fontId="9" fillId="3" borderId="41" applyNumberFormat="1" applyFont="1" applyFill="1" applyBorder="1" applyAlignment="1" applyProtection="0">
      <alignment horizontal="right" vertical="center"/>
    </xf>
    <xf numFmtId="49" fontId="9" fillId="3" borderId="42" applyNumberFormat="1" applyFont="1" applyFill="1" applyBorder="1" applyAlignment="1" applyProtection="0">
      <alignment vertical="center"/>
    </xf>
    <xf numFmtId="3" fontId="2" fillId="4" borderId="46" applyNumberFormat="1" applyFont="1" applyFill="1" applyBorder="1" applyAlignment="1" applyProtection="0">
      <alignment horizontal="right" vertical="center"/>
    </xf>
    <xf numFmtId="0" fontId="2" fillId="3" borderId="47" applyNumberFormat="1" applyFont="1" applyFill="1" applyBorder="1" applyAlignment="1" applyProtection="0">
      <alignment horizontal="center" vertical="center"/>
    </xf>
    <xf numFmtId="0" fontId="0" fillId="7" borderId="48" applyNumberFormat="1" applyFont="1" applyFill="1" applyBorder="1" applyAlignment="1" applyProtection="0">
      <alignment vertical="center" wrapText="1"/>
    </xf>
    <xf numFmtId="0" fontId="0" fillId="7" borderId="49" applyNumberFormat="1" applyFont="1" applyFill="1" applyBorder="1" applyAlignment="1" applyProtection="0">
      <alignment vertical="center" wrapText="1"/>
    </xf>
    <xf numFmtId="49" fontId="15" fillId="3" borderId="12" applyNumberFormat="1" applyFont="1" applyFill="1" applyBorder="1" applyAlignment="1" applyProtection="0">
      <alignment vertical="bottom"/>
    </xf>
    <xf numFmtId="49" fontId="17" fillId="3" borderId="13" applyNumberFormat="1" applyFont="1" applyFill="1" applyBorder="1" applyAlignment="1" applyProtection="0">
      <alignment horizontal="right" vertical="bottom"/>
    </xf>
    <xf numFmtId="49" fontId="18" fillId="3" borderId="13" applyNumberFormat="1" applyFont="1" applyFill="1" applyBorder="1" applyAlignment="1" applyProtection="0">
      <alignment vertical="bottom"/>
    </xf>
    <xf numFmtId="0" fontId="13" fillId="3" borderId="13" applyNumberFormat="1" applyFont="1" applyFill="1" applyBorder="1" applyAlignment="1" applyProtection="0">
      <alignment horizontal="center" vertical="center"/>
    </xf>
    <xf numFmtId="0" fontId="2" fillId="2" borderId="50" applyNumberFormat="1" applyFont="1" applyFill="1" applyBorder="1" applyAlignment="1" applyProtection="0">
      <alignment vertical="bottom"/>
    </xf>
    <xf numFmtId="3" fontId="2" fillId="2" borderId="23" applyNumberFormat="1" applyFont="1" applyFill="1" applyBorder="1" applyAlignment="1" applyProtection="0">
      <alignment horizontal="right" vertical="center"/>
    </xf>
    <xf numFmtId="3" fontId="2" fillId="2" borderId="23" applyNumberFormat="1" applyFont="1" applyFill="1" applyBorder="1" applyAlignment="1" applyProtection="0">
      <alignment vertical="center"/>
    </xf>
    <xf numFmtId="3" fontId="2" fillId="2" borderId="23" applyNumberFormat="1" applyFont="1" applyFill="1" applyBorder="1" applyAlignment="1" applyProtection="0">
      <alignment horizontal="center" vertical="center"/>
    </xf>
    <xf numFmtId="0" fontId="13" fillId="2" borderId="23" applyNumberFormat="1" applyFont="1" applyFill="1" applyBorder="1" applyAlignment="1" applyProtection="0">
      <alignment horizontal="center" vertical="center"/>
    </xf>
    <xf numFmtId="0" fontId="14" fillId="2" borderId="23" applyNumberFormat="1" applyFont="1" applyFill="1" applyBorder="1" applyAlignment="1" applyProtection="0">
      <alignment horizontal="left" vertical="center"/>
    </xf>
    <xf numFmtId="0" fontId="15" fillId="2" borderId="23" applyNumberFormat="1" applyFont="1" applyFill="1" applyBorder="1" applyAlignment="1" applyProtection="0">
      <alignment horizontal="center" vertical="center"/>
    </xf>
    <xf numFmtId="0" fontId="13" fillId="2" borderId="23" applyNumberFormat="1" applyFont="1" applyFill="1" applyBorder="1" applyAlignment="1" applyProtection="0">
      <alignment vertical="center"/>
    </xf>
    <xf numFmtId="0" fontId="14" fillId="2" borderId="23" applyNumberFormat="1" applyFont="1" applyFill="1" applyBorder="1" applyAlignment="1" applyProtection="0">
      <alignment horizontal="right" vertical="center"/>
    </xf>
    <xf numFmtId="3" fontId="13" fillId="2" borderId="23" applyNumberFormat="1" applyFont="1" applyFill="1" applyBorder="1" applyAlignment="1" applyProtection="0">
      <alignment horizontal="right" vertical="center"/>
    </xf>
    <xf numFmtId="0" fontId="0" fillId="2" borderId="17" applyNumberFormat="1" applyFont="1" applyFill="1" applyBorder="1" applyAlignment="1" applyProtection="0">
      <alignment vertical="bottom"/>
    </xf>
    <xf numFmtId="3" fontId="2" fillId="2" borderId="17" applyNumberFormat="1" applyFont="1" applyFill="1" applyBorder="1" applyAlignment="1" applyProtection="0">
      <alignment horizontal="right" vertical="center"/>
    </xf>
    <xf numFmtId="0" fontId="3" fillId="2" borderId="19" applyNumberFormat="1" applyFont="1" applyFill="1" applyBorder="1" applyAlignment="1" applyProtection="0">
      <alignment vertical="bottom"/>
    </xf>
    <xf numFmtId="0" fontId="0" fillId="4" borderId="17" applyNumberFormat="1" applyFont="1" applyFill="1" applyBorder="1" applyAlignment="1" applyProtection="0">
      <alignment vertical="bottom"/>
    </xf>
    <xf numFmtId="49" fontId="2" fillId="2" borderId="1" applyNumberFormat="1" applyFont="1" applyFill="1" applyBorder="1" applyAlignment="1" applyProtection="0">
      <alignment vertical="bottom"/>
    </xf>
    <xf numFmtId="0" fontId="3" fillId="2" borderId="1" applyNumberFormat="1" applyFont="1" applyFill="1" applyBorder="1" applyAlignment="1" applyProtection="0">
      <alignment vertical="bottom"/>
    </xf>
    <xf numFmtId="49" fontId="0" fillId="2" borderId="1" applyNumberFormat="1" applyFont="1" applyFill="1" applyBorder="1" applyAlignment="1" applyProtection="0">
      <alignment vertical="bottom"/>
    </xf>
    <xf numFmtId="0" fontId="0" fillId="2" borderId="16" applyNumberFormat="1" applyFont="1" applyFill="1" applyBorder="1" applyAlignment="1" applyProtection="0">
      <alignment vertical="bottom"/>
    </xf>
    <xf numFmtId="0" fontId="2" fillId="2" borderId="5" applyNumberFormat="1" applyFont="1" applyFill="1" applyBorder="1" applyAlignment="1" applyProtection="0">
      <alignment horizontal="center" vertical="bottom"/>
    </xf>
    <xf numFmtId="0" fontId="2" fillId="2" borderId="1" applyNumberFormat="1" applyFont="1" applyFill="1" applyBorder="1" applyAlignment="1" applyProtection="0">
      <alignment horizontal="center" vertical="bottom"/>
    </xf>
    <xf numFmtId="0" fontId="0" applyNumberFormat="1" applyFont="1" applyFill="0" applyBorder="0" applyAlignment="1" applyProtection="0">
      <alignment vertical="bottom"/>
    </xf>
    <xf numFmtId="49" fontId="19" fillId="4" borderId="51" applyNumberFormat="1" applyFont="1" applyFill="1" applyBorder="1" applyAlignment="1" applyProtection="0">
      <alignment horizontal="center" vertical="center"/>
    </xf>
    <xf numFmtId="49" fontId="20" fillId="4" borderId="30" applyNumberFormat="1" applyFont="1" applyFill="1" applyBorder="1" applyAlignment="1" applyProtection="0">
      <alignment horizontal="center" vertical="center"/>
    </xf>
    <xf numFmtId="49" fontId="21" fillId="4" borderId="52" applyNumberFormat="1" applyFont="1" applyFill="1" applyBorder="1" applyAlignment="1" applyProtection="0">
      <alignment horizontal="center" vertical="center"/>
    </xf>
    <xf numFmtId="0" fontId="0" fillId="5" borderId="20" applyNumberFormat="1" applyFont="1" applyFill="1" applyBorder="1" applyAlignment="1" applyProtection="0">
      <alignment vertical="center"/>
    </xf>
    <xf numFmtId="0" fontId="0" fillId="4" borderId="26" applyNumberFormat="1" applyFont="1" applyFill="1" applyBorder="1" applyAlignment="1" applyProtection="0">
      <alignment horizontal="right" vertical="center"/>
    </xf>
    <xf numFmtId="49" fontId="0" fillId="4" borderId="27" applyNumberFormat="1" applyFont="1" applyFill="1" applyBorder="1" applyAlignment="1" applyProtection="0">
      <alignment horizontal="center" vertical="center"/>
    </xf>
    <xf numFmtId="0" fontId="0" fillId="4" borderId="28" applyNumberFormat="1" applyFont="1" applyFill="1" applyBorder="1" applyAlignment="1" applyProtection="0">
      <alignment horizontal="left" vertical="center"/>
    </xf>
    <xf numFmtId="0" fontId="2" fillId="4" borderId="26" applyNumberFormat="1" applyFont="1" applyFill="1" applyBorder="1" applyAlignment="1" applyProtection="0">
      <alignment horizontal="left" vertical="center"/>
    </xf>
    <xf numFmtId="49" fontId="2" fillId="4" borderId="27" applyNumberFormat="1" applyFont="1" applyFill="1" applyBorder="1" applyAlignment="1" applyProtection="0">
      <alignment horizontal="center" vertical="center"/>
    </xf>
    <xf numFmtId="0" fontId="2" fillId="4" borderId="29" applyNumberFormat="1" applyFont="1" applyFill="1" applyBorder="1" applyAlignment="1" applyProtection="0">
      <alignment horizontal="left" vertical="center"/>
    </xf>
    <xf numFmtId="0" fontId="2" fillId="4" borderId="31" applyNumberFormat="1" applyFont="1" applyFill="1" applyBorder="1" applyAlignment="1" applyProtection="0">
      <alignment horizontal="right" vertical="center"/>
    </xf>
    <xf numFmtId="0" fontId="2" fillId="4" borderId="28" applyNumberFormat="1" applyFont="1" applyFill="1" applyBorder="1" applyAlignment="1" applyProtection="0">
      <alignment horizontal="left" vertical="center"/>
    </xf>
    <xf numFmtId="49" fontId="0" fillId="4" borderId="26" applyNumberFormat="1" applyFont="1" applyFill="1" applyBorder="1" applyAlignment="1" applyProtection="0">
      <alignment horizontal="right" vertical="center"/>
    </xf>
    <xf numFmtId="49" fontId="0" fillId="4" borderId="28" applyNumberFormat="1" applyFont="1" applyFill="1" applyBorder="1" applyAlignment="1" applyProtection="0">
      <alignment horizontal="left" vertical="center"/>
    </xf>
    <xf numFmtId="0" fontId="0" fillId="2" borderId="53" applyNumberFormat="1" applyFont="1" applyFill="1" applyBorder="1" applyAlignment="1" applyProtection="0">
      <alignment vertical="center"/>
    </xf>
    <xf numFmtId="0" fontId="0" fillId="2" borderId="4" applyNumberFormat="1" applyFont="1" applyFill="1" applyBorder="1" applyAlignment="1" applyProtection="0">
      <alignment vertical="center"/>
    </xf>
    <xf numFmtId="0" fontId="9" fillId="2" borderId="4" applyNumberFormat="1" applyFont="1" applyFill="1" applyBorder="1" applyAlignment="1" applyProtection="0">
      <alignment vertical="center"/>
    </xf>
    <xf numFmtId="0" fontId="0" fillId="2" borderId="5" applyNumberFormat="0" applyFont="1" applyFill="1" applyBorder="1" applyAlignment="1" applyProtection="0">
      <alignment vertical="bottom"/>
    </xf>
    <xf numFmtId="0" fontId="0" fillId="2" borderId="1" applyNumberFormat="0" applyFont="1" applyFill="1" applyBorder="1" applyAlignment="1" applyProtection="0">
      <alignment vertical="bottom"/>
    </xf>
    <xf numFmtId="0" fontId="22" fillId="5" borderId="54" applyNumberFormat="1" applyFont="1" applyFill="1" applyBorder="1" applyAlignment="1" applyProtection="0">
      <alignment horizontal="center" vertical="center"/>
    </xf>
    <xf numFmtId="0" fontId="22" fillId="5" borderId="55" applyNumberFormat="1" applyFont="1" applyFill="1" applyBorder="1" applyAlignment="1" applyProtection="0">
      <alignment horizontal="center" vertical="center"/>
    </xf>
    <xf numFmtId="0" fontId="22" fillId="5" borderId="56" applyNumberFormat="1" applyFont="1" applyFill="1" applyBorder="1" applyAlignment="1" applyProtection="0">
      <alignment horizontal="center" vertical="center"/>
    </xf>
    <xf numFmtId="49" fontId="23" fillId="5" borderId="24" applyNumberFormat="1" applyFont="1" applyFill="1" applyBorder="1" applyAlignment="1" applyProtection="0">
      <alignment horizontal="center" vertical="bottom"/>
    </xf>
    <xf numFmtId="0" fontId="22" fillId="5" borderId="57" applyNumberFormat="1" applyFont="1" applyFill="1" applyBorder="1" applyAlignment="1" applyProtection="0">
      <alignment horizontal="right" vertical="center"/>
    </xf>
    <xf numFmtId="49" fontId="22" fillId="5" borderId="58" applyNumberFormat="1" applyFont="1" applyFill="1" applyBorder="1" applyAlignment="1" applyProtection="0">
      <alignment horizontal="center" vertical="center"/>
    </xf>
    <xf numFmtId="0" fontId="22" fillId="5" borderId="59" applyNumberFormat="1" applyFont="1" applyFill="1" applyBorder="1" applyAlignment="1" applyProtection="0">
      <alignment horizontal="left" vertical="center"/>
    </xf>
    <xf numFmtId="0" fontId="9" fillId="5" borderId="57" applyNumberFormat="1" applyFont="1" applyFill="1" applyBorder="1" applyAlignment="1" applyProtection="0">
      <alignment horizontal="right" vertical="center"/>
    </xf>
    <xf numFmtId="49" fontId="2" fillId="5" borderId="58" applyNumberFormat="1" applyFont="1" applyFill="1" applyBorder="1" applyAlignment="1" applyProtection="0">
      <alignment horizontal="center" vertical="center"/>
    </xf>
    <xf numFmtId="0" fontId="9" fillId="5" borderId="60" applyNumberFormat="1" applyFont="1" applyFill="1" applyBorder="1" applyAlignment="1" applyProtection="0">
      <alignment horizontal="left" vertical="center"/>
    </xf>
    <xf numFmtId="0" fontId="9" fillId="5" borderId="61" applyNumberFormat="1" applyFont="1" applyFill="1" applyBorder="1" applyAlignment="1" applyProtection="0">
      <alignment horizontal="right" vertical="center"/>
    </xf>
    <xf numFmtId="0" fontId="9" fillId="5" borderId="59" applyNumberFormat="1" applyFont="1" applyFill="1" applyBorder="1" applyAlignment="1" applyProtection="0">
      <alignment horizontal="left" vertical="center"/>
    </xf>
    <xf numFmtId="1" fontId="22" fillId="5" borderId="57" applyNumberFormat="1" applyFont="1" applyFill="1" applyBorder="1" applyAlignment="1" applyProtection="0">
      <alignment horizontal="right" vertical="center"/>
    </xf>
    <xf numFmtId="49" fontId="22" fillId="5" borderId="59" applyNumberFormat="1" applyFont="1" applyFill="1" applyBorder="1" applyAlignment="1" applyProtection="0">
      <alignment horizontal="left" vertical="center"/>
    </xf>
    <xf numFmtId="0" fontId="22" fillId="2" borderId="15" applyNumberFormat="1" applyFont="1" applyFill="1" applyBorder="1" applyAlignment="1" applyProtection="0">
      <alignment vertical="center"/>
    </xf>
    <xf numFmtId="0" fontId="22" fillId="2" borderId="17" applyNumberFormat="1" applyFont="1" applyFill="1" applyBorder="1" applyAlignment="1" applyProtection="0">
      <alignment vertical="center"/>
    </xf>
    <xf numFmtId="0" fontId="0" fillId="2" borderId="1" applyNumberFormat="1" applyFont="1" applyFill="1" applyBorder="1" applyAlignment="1" applyProtection="0">
      <alignment vertical="bottom"/>
    </xf>
    <xf numFmtId="9" fontId="9" fillId="5" borderId="62" applyNumberFormat="1" applyFont="1" applyFill="1" applyBorder="1" applyAlignment="1" applyProtection="0">
      <alignment horizontal="center" vertical="center"/>
    </xf>
    <xf numFmtId="9" fontId="9" fillId="5" borderId="63" applyNumberFormat="1" applyFont="1" applyFill="1" applyBorder="1" applyAlignment="1" applyProtection="0">
      <alignment horizontal="center" vertical="center"/>
    </xf>
    <xf numFmtId="9" fontId="9" fillId="5" borderId="64" applyNumberFormat="1" applyFont="1" applyFill="1" applyBorder="1" applyAlignment="1" applyProtection="0">
      <alignment horizontal="center" vertical="center"/>
    </xf>
    <xf numFmtId="0" fontId="0" fillId="5" borderId="47" applyNumberFormat="1" applyFont="1" applyFill="1" applyBorder="1" applyAlignment="1" applyProtection="0">
      <alignment horizontal="center" vertical="top"/>
    </xf>
    <xf numFmtId="60" fontId="9" fillId="5" borderId="48" applyNumberFormat="1" applyFont="1" applyFill="1" applyBorder="1" applyAlignment="1" applyProtection="0">
      <alignment horizontal="right" vertical="center"/>
    </xf>
    <xf numFmtId="49" fontId="9" fillId="5" borderId="65" applyNumberFormat="1" applyFont="1" applyFill="1" applyBorder="1" applyAlignment="1" applyProtection="0">
      <alignment horizontal="center" vertical="center"/>
    </xf>
    <xf numFmtId="60" fontId="9" fillId="5" borderId="49" applyNumberFormat="1" applyFont="1" applyFill="1" applyBorder="1" applyAlignment="1" applyProtection="0">
      <alignment horizontal="left" vertical="center"/>
    </xf>
    <xf numFmtId="60" fontId="3" fillId="5" borderId="48" applyNumberFormat="1" applyFont="1" applyFill="1" applyBorder="1" applyAlignment="1" applyProtection="0">
      <alignment horizontal="right" vertical="center"/>
    </xf>
    <xf numFmtId="60" fontId="3" fillId="5" borderId="66" applyNumberFormat="1" applyFont="1" applyFill="1" applyBorder="1" applyAlignment="1" applyProtection="0">
      <alignment horizontal="left" vertical="center"/>
    </xf>
    <xf numFmtId="60" fontId="3" fillId="5" borderId="67" applyNumberFormat="1" applyFont="1" applyFill="1" applyBorder="1" applyAlignment="1" applyProtection="0">
      <alignment horizontal="right" vertical="center"/>
    </xf>
    <xf numFmtId="60" fontId="3" fillId="5" borderId="49" applyNumberFormat="1" applyFont="1" applyFill="1" applyBorder="1" applyAlignment="1" applyProtection="0">
      <alignment horizontal="left" vertical="center"/>
    </xf>
    <xf numFmtId="0" fontId="9" fillId="5" borderId="48" applyNumberFormat="1" applyFont="1" applyFill="1" applyBorder="1" applyAlignment="1" applyProtection="0">
      <alignment horizontal="right" vertical="center"/>
    </xf>
    <xf numFmtId="49" fontId="9" fillId="5" borderId="49" applyNumberFormat="1" applyFont="1" applyFill="1" applyBorder="1" applyAlignment="1" applyProtection="0">
      <alignment horizontal="left" vertical="center"/>
    </xf>
    <xf numFmtId="0" fontId="9" fillId="2" borderId="15" applyNumberFormat="1" applyFont="1" applyFill="1" applyBorder="1" applyAlignment="1" applyProtection="0">
      <alignment vertical="center"/>
    </xf>
    <xf numFmtId="9" fontId="9" fillId="2" borderId="68" applyNumberFormat="1" applyFont="1" applyFill="1" applyBorder="1" applyAlignment="1" applyProtection="0">
      <alignment horizontal="center" vertical="center"/>
    </xf>
    <xf numFmtId="0" fontId="0" fillId="2" borderId="13" applyNumberFormat="1" applyFont="1" applyFill="1" applyBorder="1" applyAlignment="1" applyProtection="0">
      <alignment horizontal="center" vertical="center"/>
    </xf>
    <xf numFmtId="0" fontId="0" fillId="2" borderId="13" applyNumberFormat="1" applyFont="1" applyFill="1" applyBorder="1" applyAlignment="1" applyProtection="0">
      <alignment vertical="center"/>
    </xf>
    <xf numFmtId="0" fontId="0" fillId="2" borderId="13" applyNumberFormat="1" applyFont="1" applyFill="1" applyBorder="1" applyAlignment="1" applyProtection="0">
      <alignment horizontal="right" vertical="center"/>
    </xf>
    <xf numFmtId="0" fontId="0" fillId="2" borderId="13" applyNumberFormat="1" applyFont="1" applyFill="1" applyBorder="1" applyAlignment="1" applyProtection="0">
      <alignment horizontal="left" vertical="center"/>
    </xf>
    <xf numFmtId="0" fontId="2" fillId="2" borderId="13" applyNumberFormat="1" applyFont="1" applyFill="1" applyBorder="1" applyAlignment="1" applyProtection="0">
      <alignment horizontal="left" vertical="center"/>
    </xf>
    <xf numFmtId="0" fontId="2" fillId="2" borderId="13" applyNumberFormat="1" applyFont="1" applyFill="1" applyBorder="1" applyAlignment="1" applyProtection="0">
      <alignment horizontal="center" vertical="center"/>
    </xf>
    <xf numFmtId="0" fontId="2" fillId="2" borderId="13" applyNumberFormat="1" applyFont="1" applyFill="1" applyBorder="1" applyAlignment="1" applyProtection="0">
      <alignment horizontal="right" vertical="center"/>
    </xf>
    <xf numFmtId="49" fontId="0" fillId="2" borderId="13" applyNumberFormat="1" applyFont="1" applyFill="1" applyBorder="1" applyAlignment="1" applyProtection="0">
      <alignment horizontal="left" vertical="center"/>
    </xf>
    <xf numFmtId="0" fontId="0" fillId="2" borderId="65" applyNumberFormat="1" applyFont="1" applyFill="1" applyBorder="1" applyAlignment="1" applyProtection="0">
      <alignment vertical="center"/>
    </xf>
    <xf numFmtId="0" fontId="0" fillId="2" borderId="5" applyNumberFormat="1" applyFont="1" applyFill="1" applyBorder="1" applyAlignment="1" applyProtection="0">
      <alignment vertical="bottom"/>
    </xf>
    <xf numFmtId="0" fontId="16" fillId="9" borderId="26" applyNumberFormat="1" applyFont="1" applyFill="1" applyBorder="1" applyAlignment="1" applyProtection="0">
      <alignment horizontal="center" vertical="center"/>
    </xf>
    <xf numFmtId="0" fontId="16" fillId="9" borderId="27" applyNumberFormat="1" applyFont="1" applyFill="1" applyBorder="1" applyAlignment="1" applyProtection="0">
      <alignment horizontal="center" vertical="center"/>
    </xf>
    <xf numFmtId="0" fontId="16" fillId="9" borderId="28" applyNumberFormat="1" applyFont="1" applyFill="1" applyBorder="1" applyAlignment="1" applyProtection="0">
      <alignment horizontal="center" vertical="center"/>
    </xf>
    <xf numFmtId="49" fontId="16" fillId="9" borderId="32" applyNumberFormat="1" applyFont="1" applyFill="1" applyBorder="1" applyAlignment="1" applyProtection="0">
      <alignment horizontal="center" vertical="center"/>
    </xf>
    <xf numFmtId="0" fontId="16" fillId="9" borderId="26" applyNumberFormat="1" applyFont="1" applyFill="1" applyBorder="1" applyAlignment="1" applyProtection="0">
      <alignment horizontal="right" vertical="center"/>
    </xf>
    <xf numFmtId="49" fontId="16" fillId="9" borderId="27" applyNumberFormat="1" applyFont="1" applyFill="1" applyBorder="1" applyAlignment="1" applyProtection="0">
      <alignment horizontal="center" vertical="center"/>
    </xf>
    <xf numFmtId="0" fontId="16" fillId="9" borderId="28" applyNumberFormat="1" applyFont="1" applyFill="1" applyBorder="1" applyAlignment="1" applyProtection="0">
      <alignment horizontal="left" vertical="center"/>
    </xf>
    <xf numFmtId="0" fontId="16" fillId="3" borderId="26" applyNumberFormat="1" applyFont="1" applyFill="1" applyBorder="1" applyAlignment="1" applyProtection="0">
      <alignment horizontal="right" vertical="center"/>
    </xf>
    <xf numFmtId="49" fontId="16" fillId="3" borderId="27" applyNumberFormat="1" applyFont="1" applyFill="1" applyBorder="1" applyAlignment="1" applyProtection="0">
      <alignment horizontal="center" vertical="center"/>
    </xf>
    <xf numFmtId="0" fontId="16" fillId="3" borderId="28" applyNumberFormat="1" applyFont="1" applyFill="1" applyBorder="1" applyAlignment="1" applyProtection="0">
      <alignment horizontal="left" vertical="center"/>
    </xf>
    <xf numFmtId="0" fontId="5" fillId="9" borderId="26" applyNumberFormat="1" applyFont="1" applyFill="1" applyBorder="1" applyAlignment="1" applyProtection="0">
      <alignment horizontal="left" vertical="center"/>
    </xf>
    <xf numFmtId="49" fontId="2" fillId="9" borderId="27" applyNumberFormat="1" applyFont="1" applyFill="1" applyBorder="1" applyAlignment="1" applyProtection="0">
      <alignment horizontal="center" vertical="center"/>
    </xf>
    <xf numFmtId="0" fontId="5" fillId="9" borderId="29" applyNumberFormat="1" applyFont="1" applyFill="1" applyBorder="1" applyAlignment="1" applyProtection="0">
      <alignment horizontal="left" vertical="center"/>
    </xf>
    <xf numFmtId="0" fontId="5" fillId="9" borderId="31" applyNumberFormat="1" applyFont="1" applyFill="1" applyBorder="1" applyAlignment="1" applyProtection="0">
      <alignment horizontal="right" vertical="center"/>
    </xf>
    <xf numFmtId="0" fontId="5" fillId="9" borderId="28" applyNumberFormat="1" applyFont="1" applyFill="1" applyBorder="1" applyAlignment="1" applyProtection="0">
      <alignment horizontal="left" vertical="center"/>
    </xf>
    <xf numFmtId="49" fontId="16" fillId="9" borderId="26" applyNumberFormat="1" applyFont="1" applyFill="1" applyBorder="1" applyAlignment="1" applyProtection="0">
      <alignment horizontal="center" vertical="center"/>
    </xf>
    <xf numFmtId="0" fontId="16" fillId="2" borderId="15" applyNumberFormat="1" applyFont="1" applyFill="1" applyBorder="1" applyAlignment="1" applyProtection="0">
      <alignment vertical="center"/>
    </xf>
    <xf numFmtId="0" fontId="16" fillId="2" borderId="69" applyNumberFormat="1" applyFont="1" applyFill="1" applyBorder="1" applyAlignment="1" applyProtection="0">
      <alignment vertical="bottom"/>
    </xf>
    <xf numFmtId="0" fontId="16" fillId="2" borderId="6" applyNumberFormat="1" applyFont="1" applyFill="1" applyBorder="1" applyAlignment="1" applyProtection="0">
      <alignment vertical="bottom"/>
    </xf>
    <xf numFmtId="0" fontId="24" fillId="2" borderId="70" applyNumberFormat="1" applyFont="1" applyFill="1" applyBorder="1" applyAlignment="1" applyProtection="0">
      <alignment horizontal="center" vertical="center" wrapText="1"/>
    </xf>
    <xf numFmtId="0" fontId="25" fillId="2" borderId="34" applyNumberFormat="1" applyFont="1" applyFill="1" applyBorder="1" applyAlignment="1" applyProtection="0">
      <alignment horizontal="center" vertical="center" wrapText="1"/>
    </xf>
    <xf numFmtId="0" fontId="22" fillId="2" borderId="34" applyNumberFormat="1" applyFont="1" applyFill="1" applyBorder="1" applyAlignment="1" applyProtection="0">
      <alignment vertical="center"/>
    </xf>
    <xf numFmtId="0" fontId="22" fillId="2" borderId="34" applyNumberFormat="1" applyFont="1" applyFill="1" applyBorder="1" applyAlignment="1" applyProtection="0">
      <alignment horizontal="right" vertical="center" wrapText="1"/>
    </xf>
    <xf numFmtId="0" fontId="22" fillId="2" borderId="34" applyNumberFormat="1" applyFont="1" applyFill="1" applyBorder="1" applyAlignment="1" applyProtection="0">
      <alignment horizontal="center" vertical="center"/>
    </xf>
    <xf numFmtId="0" fontId="22" fillId="2" borderId="35" applyNumberFormat="1" applyFont="1" applyFill="1" applyBorder="1" applyAlignment="1" applyProtection="0">
      <alignment horizontal="left" vertical="center" wrapText="1"/>
    </xf>
    <xf numFmtId="0" fontId="22" fillId="5" borderId="33" applyNumberFormat="1" applyFont="1" applyFill="1" applyBorder="1" applyAlignment="1" applyProtection="0">
      <alignment horizontal="right" vertical="center" wrapText="1"/>
    </xf>
    <xf numFmtId="0" fontId="22" fillId="5" borderId="34" applyNumberFormat="1" applyFont="1" applyFill="1" applyBorder="1" applyAlignment="1" applyProtection="0">
      <alignment horizontal="center" vertical="center" wrapText="1"/>
    </xf>
    <xf numFmtId="0" fontId="22" fillId="5" borderId="35" applyNumberFormat="1" applyFont="1" applyFill="1" applyBorder="1" applyAlignment="1" applyProtection="0">
      <alignment horizontal="left" vertical="center" wrapText="1"/>
    </xf>
    <xf numFmtId="0" fontId="9" fillId="2" borderId="33" applyNumberFormat="1" applyFont="1" applyFill="1" applyBorder="1" applyAlignment="1" applyProtection="0">
      <alignment horizontal="left" vertical="center" wrapText="1"/>
    </xf>
    <xf numFmtId="0" fontId="9" fillId="2" borderId="34" applyNumberFormat="1" applyFont="1" applyFill="1" applyBorder="1" applyAlignment="1" applyProtection="0">
      <alignment horizontal="center" vertical="center" wrapText="1"/>
    </xf>
    <xf numFmtId="0" fontId="9" fillId="2" borderId="34" applyNumberFormat="1" applyFont="1" applyFill="1" applyBorder="1" applyAlignment="1" applyProtection="0">
      <alignment horizontal="left" vertical="center" wrapText="1"/>
    </xf>
    <xf numFmtId="0" fontId="9" fillId="2" borderId="34" applyNumberFormat="1" applyFont="1" applyFill="1" applyBorder="1" applyAlignment="1" applyProtection="0">
      <alignment horizontal="right" vertical="center" wrapText="1"/>
    </xf>
    <xf numFmtId="0" fontId="9" fillId="2" borderId="34" applyNumberFormat="1" applyFont="1" applyFill="1" applyBorder="1" applyAlignment="1" applyProtection="0">
      <alignment horizontal="center" vertical="center"/>
    </xf>
    <xf numFmtId="49" fontId="22" fillId="2" borderId="34" applyNumberFormat="1" applyFont="1" applyFill="1" applyBorder="1" applyAlignment="1" applyProtection="0">
      <alignment horizontal="left" vertical="center"/>
    </xf>
    <xf numFmtId="0" fontId="9" fillId="2" borderId="17" applyNumberFormat="1" applyFont="1" applyFill="1" applyBorder="1" applyAlignment="1" applyProtection="0">
      <alignment vertical="center" wrapText="1"/>
    </xf>
    <xf numFmtId="0" fontId="0" fillId="2" borderId="71" applyNumberFormat="1" applyFont="1" applyFill="1" applyBorder="1" applyAlignment="1" applyProtection="0">
      <alignment vertical="bottom"/>
    </xf>
    <xf numFmtId="0" fontId="14" fillId="5" borderId="33" applyNumberFormat="1" applyFont="1" applyFill="1" applyBorder="1" applyAlignment="1" applyProtection="0">
      <alignment horizontal="center" vertical="center" wrapText="1"/>
    </xf>
    <xf numFmtId="49" fontId="22" fillId="5" borderId="34" applyNumberFormat="1" applyFont="1" applyFill="1" applyBorder="1" applyAlignment="1" applyProtection="0">
      <alignment horizontal="center" vertical="center" wrapText="1"/>
    </xf>
    <xf numFmtId="0" fontId="22" fillId="5" borderId="35" applyNumberFormat="1" applyFont="1" applyFill="1" applyBorder="1" applyAlignment="1" applyProtection="0">
      <alignment horizontal="center" vertical="center" wrapText="1"/>
    </xf>
    <xf numFmtId="0" fontId="22" fillId="7" borderId="39" applyNumberFormat="1" applyFont="1" applyFill="1" applyBorder="1" applyAlignment="1" applyProtection="0">
      <alignment vertical="center"/>
    </xf>
    <xf numFmtId="0" fontId="22" fillId="7" borderId="33" applyNumberFormat="1" applyFont="1" applyFill="1" applyBorder="1" applyAlignment="1" applyProtection="0">
      <alignment horizontal="right" vertical="center" wrapText="1"/>
    </xf>
    <xf numFmtId="49" fontId="22" fillId="5" borderId="34" applyNumberFormat="1" applyFont="1" applyFill="1" applyBorder="1" applyAlignment="1" applyProtection="0">
      <alignment horizontal="center" vertical="center"/>
    </xf>
    <xf numFmtId="0" fontId="22" fillId="7" borderId="35" applyNumberFormat="1" applyFont="1" applyFill="1" applyBorder="1" applyAlignment="1" applyProtection="0">
      <alignment horizontal="left" vertical="center" wrapText="1"/>
    </xf>
    <xf numFmtId="0" fontId="9" fillId="7" borderId="33" applyNumberFormat="1" applyFont="1" applyFill="1" applyBorder="1" applyAlignment="1" applyProtection="0">
      <alignment horizontal="right" vertical="center" wrapText="1"/>
    </xf>
    <xf numFmtId="0" fontId="9" fillId="7" borderId="36" applyNumberFormat="1" applyFont="1" applyFill="1" applyBorder="1" applyAlignment="1" applyProtection="0">
      <alignment horizontal="left" vertical="center" wrapText="1"/>
    </xf>
    <xf numFmtId="0" fontId="9" fillId="7" borderId="38" applyNumberFormat="1" applyFont="1" applyFill="1" applyBorder="1" applyAlignment="1" applyProtection="0">
      <alignment horizontal="right" vertical="center" wrapText="1"/>
    </xf>
    <xf numFmtId="0" fontId="9" fillId="7" borderId="35" applyNumberFormat="1" applyFont="1" applyFill="1" applyBorder="1" applyAlignment="1" applyProtection="0">
      <alignment horizontal="left" vertical="center" wrapText="1"/>
    </xf>
    <xf numFmtId="49" fontId="22" fillId="5" borderId="35" applyNumberFormat="1" applyFont="1" applyFill="1" applyBorder="1" applyAlignment="1" applyProtection="0">
      <alignment horizontal="left" vertical="center"/>
    </xf>
    <xf numFmtId="49" fontId="22" fillId="5" borderId="35" applyNumberFormat="1" applyFont="1" applyFill="1" applyBorder="1" applyAlignment="1" applyProtection="0">
      <alignment vertical="center"/>
    </xf>
    <xf numFmtId="0" fontId="9" fillId="7" borderId="39" applyNumberFormat="1" applyFont="1" applyFill="1" applyBorder="1" applyAlignment="1" applyProtection="0">
      <alignment vertical="center" wrapText="1"/>
    </xf>
    <xf numFmtId="0" fontId="9" fillId="2" borderId="15" applyNumberFormat="1" applyFont="1" applyFill="1" applyBorder="1" applyAlignment="1" applyProtection="0">
      <alignment vertical="center" wrapText="1"/>
    </xf>
    <xf numFmtId="0" fontId="0" fillId="2" borderId="72" applyNumberFormat="1" applyFont="1" applyFill="1" applyBorder="1" applyAlignment="1" applyProtection="0">
      <alignment vertical="bottom"/>
    </xf>
    <xf numFmtId="0" fontId="0" fillId="2" borderId="73" applyNumberFormat="0" applyFont="1" applyFill="1" applyBorder="1" applyAlignment="1" applyProtection="0">
      <alignment vertical="bottom"/>
    </xf>
    <xf numFmtId="0" fontId="0" fillId="2" borderId="73" applyNumberFormat="1" applyFont="1" applyFill="1" applyBorder="1" applyAlignment="1" applyProtection="0">
      <alignment vertical="bottom"/>
    </xf>
    <xf numFmtId="0" fontId="0" fillId="2" borderId="74" applyNumberFormat="1" applyFont="1" applyFill="1" applyBorder="1" applyAlignment="1" applyProtection="0">
      <alignment vertical="bottom"/>
    </xf>
    <xf numFmtId="0" fontId="0" fillId="2" borderId="75" applyNumberFormat="0" applyFont="1" applyFill="1" applyBorder="1" applyAlignment="1" applyProtection="0">
      <alignment vertical="bottom"/>
    </xf>
    <xf numFmtId="0" fontId="0" fillId="2" borderId="75" applyNumberFormat="1" applyFont="1" applyFill="1" applyBorder="1" applyAlignment="1" applyProtection="0">
      <alignment vertical="bottom"/>
    </xf>
    <xf numFmtId="0" fontId="9" fillId="2" borderId="76" applyNumberFormat="1" applyFont="1" applyFill="1" applyBorder="1" applyAlignment="1" applyProtection="0">
      <alignment vertical="center" wrapText="1"/>
    </xf>
    <xf numFmtId="0" fontId="0" applyNumberFormat="1" applyFont="1" applyFill="0" applyBorder="0" applyAlignment="1" applyProtection="0">
      <alignment vertical="bottom"/>
    </xf>
    <xf numFmtId="0" fontId="0" fillId="2" borderId="2" applyNumberFormat="1" applyFont="1" applyFill="1" applyBorder="1" applyAlignment="1" applyProtection="0">
      <alignment vertical="bottom"/>
    </xf>
    <xf numFmtId="49" fontId="26" fillId="2" borderId="77" applyNumberFormat="1" applyFont="1" applyFill="1" applyBorder="1" applyAlignment="1" applyProtection="0">
      <alignment horizontal="right" vertical="center" wrapText="1"/>
    </xf>
    <xf numFmtId="0" fontId="0" fillId="2" borderId="4" applyNumberFormat="1" applyFont="1" applyFill="1" applyBorder="1" applyAlignment="1" applyProtection="0">
      <alignment vertical="bottom"/>
    </xf>
    <xf numFmtId="0" fontId="0" fillId="2" borderId="69" applyNumberFormat="1" applyFont="1" applyFill="1" applyBorder="1" applyAlignment="1" applyProtection="0">
      <alignment vertical="bottom"/>
    </xf>
    <xf numFmtId="0" fontId="0" fillId="2" borderId="78" applyNumberFormat="1" applyFont="1" applyFill="1" applyBorder="1" applyAlignment="1" applyProtection="0">
      <alignment vertical="bottom"/>
    </xf>
    <xf numFmtId="49" fontId="23" fillId="3" borderId="37" applyNumberFormat="1" applyFont="1" applyFill="1" applyBorder="1" applyAlignment="1" applyProtection="0">
      <alignment horizontal="justify" vertical="center" wrapText="1"/>
    </xf>
    <xf numFmtId="0" fontId="0" fillId="2" borderId="79" applyNumberFormat="1" applyFont="1" applyFill="1" applyBorder="1" applyAlignment="1" applyProtection="0">
      <alignment vertical="bottom"/>
    </xf>
    <xf numFmtId="0" fontId="0" fillId="2" borderId="80" applyNumberFormat="0" applyFont="1" applyFill="1" applyBorder="1" applyAlignment="1" applyProtection="0">
      <alignment vertical="bottom"/>
    </xf>
    <xf numFmtId="0" fontId="0" fillId="2" borderId="19" applyNumberFormat="0" applyFont="1" applyFill="1" applyBorder="1" applyAlignment="1" applyProtection="0">
      <alignment vertical="bottom"/>
    </xf>
    <xf numFmtId="0" fontId="23" fillId="5" borderId="55" applyNumberFormat="1" applyFont="1" applyFill="1" applyBorder="1" applyAlignment="1" applyProtection="0">
      <alignment horizontal="justify" vertical="top" wrapText="1"/>
    </xf>
    <xf numFmtId="49" fontId="0" fillId="5" borderId="81" applyNumberFormat="1" applyFont="1" applyFill="1" applyBorder="1" applyAlignment="1" applyProtection="0">
      <alignment horizontal="justify" vertical="top" wrapText="1"/>
    </xf>
    <xf numFmtId="0" fontId="23" fillId="5" borderId="81" applyNumberFormat="1" applyFont="1" applyFill="1" applyBorder="1" applyAlignment="1" applyProtection="0">
      <alignment horizontal="justify" vertical="top" wrapText="1"/>
    </xf>
    <xf numFmtId="0" fontId="27" fillId="2" borderId="78" applyNumberFormat="1" applyFont="1" applyFill="1" applyBorder="1" applyAlignment="1" applyProtection="0">
      <alignment vertical="bottom"/>
    </xf>
    <xf numFmtId="0" fontId="27" fillId="5" borderId="81" applyNumberFormat="1" applyFont="1" applyFill="1" applyBorder="1" applyAlignment="1" applyProtection="0">
      <alignment horizontal="justify" vertical="top" wrapText="1"/>
    </xf>
    <xf numFmtId="0" fontId="27" fillId="2" borderId="79" applyNumberFormat="1" applyFont="1" applyFill="1" applyBorder="1" applyAlignment="1" applyProtection="0">
      <alignment vertical="bottom"/>
    </xf>
    <xf numFmtId="0" fontId="0" fillId="5" borderId="81" applyNumberFormat="1" applyFont="1" applyFill="1" applyBorder="1" applyAlignment="1" applyProtection="0">
      <alignment horizontal="justify" vertical="top" wrapText="1"/>
    </xf>
    <xf numFmtId="0" fontId="0" fillId="5" borderId="82" applyNumberFormat="1" applyFont="1" applyFill="1" applyBorder="1" applyAlignment="1" applyProtection="0">
      <alignment horizontal="justify" vertical="top" wrapText="1"/>
    </xf>
    <xf numFmtId="0" fontId="0" fillId="2" borderId="50" applyNumberFormat="1" applyFont="1" applyFill="1" applyBorder="1" applyAlignment="1" applyProtection="0">
      <alignment vertical="bottom"/>
    </xf>
    <xf numFmtId="0" fontId="0" fillId="2" borderId="34" applyNumberFormat="1" applyFont="1" applyFill="1" applyBorder="1" applyAlignment="1" applyProtection="0">
      <alignment horizontal="justify" vertical="center" wrapText="1"/>
    </xf>
    <xf numFmtId="0" fontId="0" fillId="5" borderId="55" applyNumberFormat="1" applyFont="1" applyFill="1" applyBorder="1" applyAlignment="1" applyProtection="0">
      <alignment horizontal="justify" vertical="center" wrapText="1"/>
    </xf>
    <xf numFmtId="49" fontId="0" fillId="5" borderId="81" applyNumberFormat="1" applyFont="1" applyFill="1" applyBorder="1" applyAlignment="1" applyProtection="0">
      <alignment horizontal="justify" vertical="center" wrapText="1"/>
    </xf>
    <xf numFmtId="0" fontId="0" fillId="5" borderId="81" applyNumberFormat="1" applyFont="1" applyFill="1" applyBorder="1" applyAlignment="1" applyProtection="0">
      <alignment horizontal="justify" vertical="center" wrapText="1"/>
    </xf>
    <xf numFmtId="0" fontId="0" fillId="5" borderId="82" applyNumberFormat="1" applyFont="1" applyFill="1" applyBorder="1" applyAlignment="1" applyProtection="0">
      <alignment horizontal="justify" vertical="center" wrapText="1"/>
    </xf>
    <xf numFmtId="0" fontId="0" fillId="2" borderId="83" applyNumberFormat="1" applyFont="1" applyFill="1" applyBorder="1" applyAlignment="1" applyProtection="0">
      <alignment vertical="bottom"/>
    </xf>
    <xf numFmtId="0" fontId="0" fillId="2" borderId="84" applyNumberFormat="1" applyFont="1" applyFill="1" applyBorder="1" applyAlignment="1" applyProtection="0">
      <alignment horizontal="justify" vertical="center" wrapText="1"/>
    </xf>
    <xf numFmtId="0" fontId="0" fillId="2" borderId="85" applyNumberFormat="1" applyFont="1" applyFill="1" applyBorder="1" applyAlignment="1" applyProtection="0">
      <alignment vertical="bottom"/>
    </xf>
  </cellXfs>
  <cellStyles count="1">
    <cellStyle name="Normal" xfId="0" builtinId="0"/>
  </cellStyles>
  <dxfs count="17">
    <dxf>
      <font>
        <color rgb="ffffffff"/>
      </font>
    </dxf>
    <dxf>
      <font>
        <color rgb="ffff0000"/>
      </font>
    </dxf>
    <dxf>
      <fill>
        <patternFill patternType="solid">
          <fgColor indexed="20"/>
          <bgColor indexed="13"/>
        </patternFill>
      </fill>
    </dxf>
    <dxf>
      <font>
        <color rgb="ff800000"/>
      </font>
    </dxf>
    <dxf>
      <font>
        <color rgb="ffffffff"/>
      </font>
    </dxf>
    <dxf>
      <fill>
        <patternFill patternType="solid">
          <fgColor indexed="20"/>
          <bgColor indexed="23"/>
        </patternFill>
      </fill>
    </dxf>
    <dxf>
      <font>
        <color rgb="ffd5d5d5"/>
      </font>
    </dxf>
    <dxf>
      <font>
        <strike val="1"/>
        <color rgb="ff969696"/>
      </font>
    </dxf>
    <dxf>
      <font>
        <color rgb="ffd5d5d5"/>
      </font>
    </dxf>
    <dxf>
      <font>
        <strike val="1"/>
        <color rgb="ff969696"/>
      </font>
    </dxf>
    <dxf>
      <font>
        <color rgb="ffd5d5d5"/>
      </font>
    </dxf>
    <dxf>
      <font>
        <color rgb="ffd5d5d5"/>
      </font>
    </dxf>
    <dxf>
      <font>
        <color rgb="ffadadad"/>
      </font>
    </dxf>
    <dxf>
      <font>
        <color rgb="ffd5d5d5"/>
      </font>
      <fill>
        <patternFill patternType="solid">
          <fgColor indexed="20"/>
          <bgColor indexed="13"/>
        </patternFill>
      </fill>
    </dxf>
    <dxf>
      <font>
        <color rgb="ff008200"/>
      </font>
    </dxf>
    <dxf>
      <font>
        <color rgb="ff993300"/>
      </font>
    </dxf>
    <dxf>
      <font>
        <color rgb="ff808000"/>
      </font>
    </dxf>
  </dxfs>
  <tableStyles count="0"/>
  <colors>
    <indexedColors>
      <rgbColor rgb="ff000000"/>
      <rgbColor rgb="ffffffff"/>
      <rgbColor rgb="ffff0000"/>
      <rgbColor rgb="ff00ff00"/>
      <rgbColor rgb="ff0000ff"/>
      <rgbColor rgb="ffffff00"/>
      <rgbColor rgb="ffff00ff"/>
      <rgbColor rgb="ff00ffff"/>
      <rgbColor rgb="ff000000"/>
      <rgbColor rgb="ffaaaaaa"/>
      <rgbColor rgb="ffffffff"/>
      <rgbColor rgb="ffadadad"/>
      <rgbColor rgb="ff333333"/>
      <rgbColor rgb="ffd5d5d5"/>
      <rgbColor rgb="ffeaeaea"/>
      <rgbColor rgb="ff99ccff"/>
      <rgbColor rgb="ffebffff"/>
      <rgbColor rgb="ffff0000"/>
      <rgbColor rgb="ff006200"/>
      <rgbColor rgb="ff808080"/>
      <rgbColor rgb="00000000"/>
      <rgbColor rgb="ff800000"/>
      <rgbColor rgb="ffcff4fd"/>
      <rgbColor rgb="ffb9b9b9"/>
      <rgbColor rgb="ff969696"/>
      <rgbColor rgb="ff808000"/>
      <rgbColor rgb="ff993300"/>
      <rgbColor rgb="ff008200"/>
    </indexedColors>
  </colors>
</styleSheet>
</file>

<file path=xl/_rels/workbook.xml.rels><?xml version="1.0" encoding="UTF-8" standalone="yes"?><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drawing1.xml.rels><?xml version="1.0" encoding="UTF-8" standalone="yes"?><Relationships xmlns="http://schemas.openxmlformats.org/package/2006/relationships"><Relationship Id="rId1" Type="http://schemas.openxmlformats.org/officeDocument/2006/relationships/image" Target="../media/image1.png"/></Relationships>

</file>

<file path=xl/drawings/drawing1.xml><?xml version="1.0" encoding="utf-8"?>
<xdr:wsDr xmlns:r="http://schemas.openxmlformats.org/officeDocument/2006/relationships" xmlns:a="http://schemas.openxmlformats.org/drawingml/2006/main" xmlns:xdr="http://schemas.openxmlformats.org/drawingml/2006/spreadsheetDrawing">
  <xdr:twoCellAnchor>
    <xdr:from>
      <xdr:col>15</xdr:col>
      <xdr:colOff>748915</xdr:colOff>
      <xdr:row>27</xdr:row>
      <xdr:rowOff>67387</xdr:rowOff>
    </xdr:from>
    <xdr:to>
      <xdr:col>16</xdr:col>
      <xdr:colOff>162098</xdr:colOff>
      <xdr:row>28</xdr:row>
      <xdr:rowOff>65299</xdr:rowOff>
    </xdr:to>
    <xdr:pic>
      <xdr:nvPicPr>
        <xdr:cNvPr id="2" name="image.pdf"/>
        <xdr:cNvPicPr>
          <a:picLocks noChangeAspect="1"/>
        </xdr:cNvPicPr>
      </xdr:nvPicPr>
      <xdr:blipFill>
        <a:blip r:embed="rId1">
          <a:extLst/>
        </a:blip>
        <a:stretch>
          <a:fillRect/>
        </a:stretch>
      </xdr:blipFill>
      <xdr:spPr>
        <a:xfrm>
          <a:off x="12178915" y="4525087"/>
          <a:ext cx="175184" cy="163013"/>
        </a:xfrm>
        <a:prstGeom prst="rect">
          <a:avLst/>
        </a:prstGeom>
        <a:ln w="12700" cap="flat">
          <a:noFill/>
          <a:miter lim="400000"/>
        </a:ln>
        <a:effectLst/>
      </xdr:spPr>
    </xdr:pic>
    <xdr:clientData/>
  </xdr:twoCellAnchor>
</xdr:wsDr>
</file>

<file path=xl/theme/theme1.xml><?xml version="1.0" encoding="utf-8"?>
<a:theme xmlns:a="http://schemas.openxmlformats.org/drawingml/2006/main" xmlns:r="http://schemas.openxmlformats.org/officeDocument/2006/relationships"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a:ea typeface="Helvetica"/>
        <a:cs typeface="Helvetica"/>
      </a:majorFont>
      <a:minorFont>
        <a:latin typeface="Helvetica"/>
        <a:ea typeface="Helvetica"/>
        <a:cs typeface="Helvetic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outerShdw sx="100000" sy="100000" kx="0" ky="0" algn="b" rotWithShape="0" blurRad="38100" dist="20000" dir="540000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25400" cap="flat">
          <a:solidFill>
            <a:schemeClr val="accent1"/>
          </a:solidFill>
          <a:prstDash val="solid"/>
          <a:round/>
        </a:ln>
        <a:effectLst>
          <a:outerShdw sx="100000" sy="100000" kx="0" ky="0" algn="b" rotWithShape="0" blurRad="38100" dist="20000" dir="5400000">
            <a:srgbClr val="000000">
              <a:alpha val="38000"/>
            </a:srgbClr>
          </a:outerShdw>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0" tIns="0" rIns="0" bIns="0"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1.xml.rels><?xml version="1.0" encoding="UTF-8" standalone="yes"?><Relationships xmlns="http://schemas.openxmlformats.org/package/2006/relationships"><Relationship Id="rId1" Type="http://schemas.openxmlformats.org/officeDocument/2006/relationships/hyperlink" Target="http://www.arosbb.dk/" TargetMode="External"/></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1.xml"/></Relationships>

</file>

<file path=xl/worksheets/sheet1.xml><?xml version="1.0" encoding="utf-8"?>
<worksheet xmlns:r="http://schemas.openxmlformats.org/officeDocument/2006/relationships" xmlns="http://schemas.openxmlformats.org/spreadsheetml/2006/main">
  <dimension ref="A1:GF240"/>
  <sheetViews>
    <sheetView workbookViewId="0" defaultGridColor="0" colorId="9"/>
  </sheetViews>
  <sheetFormatPr defaultColWidth="0" defaultRowHeight="0" customHeight="1" outlineLevelRow="0" outlineLevelCol="0"/>
  <cols>
    <col min="1" max="1" width="1.85156" style="2" customWidth="1"/>
    <col min="2" max="2" width="3.17188" style="2" customWidth="1"/>
    <col min="3" max="3" width="19.3516" style="2" customWidth="1"/>
    <col min="4" max="4" width="21.3516" style="3" customWidth="1"/>
    <col min="5" max="5" width="3" style="2" customWidth="1"/>
    <col min="6" max="6" width="3" style="2" customWidth="1"/>
    <col min="7" max="7" width="3" style="2" customWidth="1"/>
    <col min="8" max="8" width="3" style="2" customWidth="1"/>
    <col min="9" max="9" width="30.8516" style="2" customWidth="1"/>
    <col min="10" max="10" width="23" style="2" customWidth="1"/>
    <col min="11" max="11" width="1.85156" style="2" customWidth="1"/>
    <col min="12" max="12" width="2.5" style="2" customWidth="1"/>
    <col min="13" max="13" width="2.5" style="2" customWidth="1"/>
    <col min="14" max="14" width="2.17188" style="2" customWidth="1"/>
    <col min="15" max="15" width="2.17188" style="2" customWidth="1"/>
    <col min="16" max="16" width="2.17188" style="2" customWidth="1"/>
    <col min="17" max="17" width="2.17188" style="2" customWidth="1"/>
    <col min="18" max="18" width="3.35156" style="2" customWidth="1"/>
    <col min="19" max="19" width="3.35156" style="2" customWidth="1"/>
    <col min="20" max="20" width="3.35156" style="2" customWidth="1"/>
    <col min="21" max="21" width="3.35156" style="2" customWidth="1"/>
    <col min="22" max="22" width="2.5" style="2" customWidth="1"/>
    <col min="23" max="23" width="3.35156" style="2" customWidth="1"/>
    <col min="24" max="24" width="4" style="2" customWidth="1"/>
    <col min="25" max="25" width="6.5" style="2" customWidth="1"/>
    <col min="26" max="26" width="4.17188" style="2" customWidth="1"/>
    <col min="27" max="27" width="4.17188" style="2" customWidth="1"/>
    <col min="28" max="28" width="15.6719" style="4" customWidth="1"/>
    <col min="29" max="29" width="15.6719" style="4" customWidth="1"/>
    <col min="30" max="30" width="15.6719" style="4" customWidth="1"/>
    <col min="31" max="31" width="15.6719" style="4" customWidth="1"/>
    <col min="32" max="32" width="15.6719" style="4" customWidth="1"/>
    <col min="33" max="33" width="15.6719" style="4" customWidth="1"/>
    <col min="34" max="34" width="15.6719" style="4" customWidth="1"/>
    <col min="35" max="35" width="2" style="2" customWidth="1"/>
    <col min="36" max="36" hidden="1" width="0" style="2" customWidth="1"/>
    <col min="37" max="37" hidden="1" width="0" style="2" customWidth="1"/>
    <col min="38" max="38" hidden="1" width="0" style="2" customWidth="1"/>
    <col min="39" max="39" hidden="1" width="0" style="2" customWidth="1"/>
    <col min="40" max="40" hidden="1" width="0" style="2" customWidth="1"/>
    <col min="41" max="41" hidden="1" width="0" style="2" customWidth="1"/>
    <col min="42" max="42" hidden="1" width="0" style="2" customWidth="1"/>
    <col min="43" max="43" hidden="1" width="0" style="2" customWidth="1"/>
    <col min="44" max="44" hidden="1" width="0" style="2" customWidth="1"/>
    <col min="45" max="45" hidden="1" width="0" style="2" customWidth="1"/>
    <col min="46" max="46" hidden="1" width="0" style="2" customWidth="1"/>
    <col min="47" max="47" hidden="1" width="0" style="2" customWidth="1"/>
    <col min="48" max="48" hidden="1" width="0" style="2" customWidth="1"/>
    <col min="49" max="49" hidden="1" width="0" style="5" customWidth="1"/>
    <col min="50" max="50" hidden="1" width="0" style="5" customWidth="1"/>
    <col min="51" max="51" hidden="1" width="0" style="6" customWidth="1"/>
    <col min="52" max="52" hidden="1" width="0" style="6" customWidth="1"/>
    <col min="53" max="53" hidden="1" width="0" style="6" customWidth="1"/>
    <col min="54" max="54" hidden="1" width="0" style="6" customWidth="1"/>
    <col min="55" max="55" hidden="1" width="0" style="7" customWidth="1"/>
    <col min="56" max="56" hidden="1" width="0" style="6" customWidth="1"/>
    <col min="57" max="57" hidden="1" width="0" style="8" customWidth="1"/>
    <col min="58" max="58" hidden="1" width="0" style="8" customWidth="1"/>
    <col min="59" max="59" hidden="1" width="0" style="8" customWidth="1"/>
    <col min="60" max="60" hidden="1" width="0" style="8" customWidth="1"/>
    <col min="61" max="61" hidden="1" width="0" style="8" customWidth="1"/>
    <col min="62" max="62" hidden="1" width="0" style="8" customWidth="1"/>
    <col min="63" max="63" hidden="1" width="0" style="8" customWidth="1"/>
    <col min="64" max="64" hidden="1" width="0" style="8" customWidth="1"/>
    <col min="65" max="65" hidden="1" width="0" style="9" customWidth="1"/>
    <col min="66" max="66" hidden="1" width="0" style="10" customWidth="1"/>
    <col min="67" max="67" hidden="1" width="0" style="6" customWidth="1"/>
    <col min="68" max="68" hidden="1" width="0" style="6" customWidth="1"/>
    <col min="69" max="69" hidden="1" width="0" style="6" customWidth="1"/>
    <col min="70" max="70" hidden="1" width="0" style="8" customWidth="1"/>
    <col min="71" max="71" hidden="1" width="0" style="11" customWidth="1"/>
    <col min="72" max="72" hidden="1" width="0" style="8" customWidth="1"/>
    <col min="73" max="73" hidden="1" width="0" style="12" customWidth="1"/>
    <col min="74" max="74" hidden="1" width="0" style="8" customWidth="1"/>
    <col min="75" max="75" hidden="1" width="0" style="8" customWidth="1"/>
    <col min="76" max="76" hidden="1" width="0" style="8" customWidth="1"/>
    <col min="77" max="77" hidden="1" width="0" style="11" customWidth="1"/>
    <col min="78" max="78" hidden="1" width="0" style="2" customWidth="1"/>
    <col min="79" max="79" hidden="1" width="0" style="13" customWidth="1"/>
    <col min="80" max="80" hidden="1" width="0" style="13" customWidth="1"/>
    <col min="81" max="81" hidden="1" width="0" style="13" customWidth="1"/>
    <col min="82" max="82" hidden="1" width="0" style="13" customWidth="1"/>
    <col min="83" max="83" hidden="1" width="0" style="13" customWidth="1"/>
    <col min="84" max="84" hidden="1" width="0" style="2" customWidth="1"/>
    <col min="85" max="85" hidden="1" width="0" style="13" customWidth="1"/>
    <col min="86" max="86" hidden="1" width="0" style="13" customWidth="1"/>
    <col min="87" max="87" hidden="1" width="0" style="13" customWidth="1"/>
    <col min="88" max="88" hidden="1" width="0" style="13" customWidth="1"/>
    <col min="89" max="89" hidden="1" width="0" style="2" customWidth="1"/>
    <col min="90" max="90" hidden="1" width="0" style="2" customWidth="1"/>
    <col min="91" max="91" hidden="1" width="0" style="2" customWidth="1"/>
    <col min="92" max="92" hidden="1" width="0" style="13" customWidth="1"/>
    <col min="93" max="93" hidden="1" width="0" style="2" customWidth="1"/>
    <col min="94" max="94" hidden="1" width="0" style="2" customWidth="1"/>
    <col min="95" max="95" hidden="1" width="0" style="2" customWidth="1"/>
    <col min="96" max="96" hidden="1" width="0" style="2" customWidth="1"/>
    <col min="97" max="97" hidden="1" width="0" style="2" customWidth="1"/>
    <col min="98" max="98" hidden="1" width="0" style="2" customWidth="1"/>
    <col min="99" max="99" hidden="1" width="0" style="2" customWidth="1"/>
    <col min="100" max="100" hidden="1" width="0" style="2" customWidth="1"/>
    <col min="101" max="101" hidden="1" width="0" style="13" customWidth="1"/>
    <col min="102" max="102" hidden="1" width="0" style="2" customWidth="1"/>
    <col min="103" max="103" hidden="1" width="0" style="2" customWidth="1"/>
    <col min="104" max="104" hidden="1" width="0" style="2" customWidth="1"/>
    <col min="105" max="105" hidden="1" width="0" style="2" customWidth="1"/>
    <col min="106" max="106" hidden="1" width="0" style="2" customWidth="1"/>
    <col min="107" max="107" hidden="1" width="0" style="2" customWidth="1"/>
    <col min="108" max="108" hidden="1" width="0" style="2" customWidth="1"/>
    <col min="109" max="109" hidden="1" width="0" style="2" customWidth="1"/>
    <col min="110" max="110" hidden="1" width="0" style="2" customWidth="1"/>
    <col min="111" max="111" hidden="1" width="0" style="2" customWidth="1"/>
    <col min="112" max="112" hidden="1" width="0" style="2" customWidth="1"/>
    <col min="113" max="113" hidden="1" width="0" style="2" customWidth="1"/>
    <col min="114" max="114" hidden="1" width="0" style="2" customWidth="1"/>
    <col min="115" max="115" hidden="1" width="0" style="2" customWidth="1"/>
    <col min="116" max="116" hidden="1" width="0" style="2" customWidth="1"/>
    <col min="117" max="117" hidden="1" width="0" style="2" customWidth="1"/>
    <col min="118" max="118" hidden="1" width="0" style="2" customWidth="1"/>
    <col min="119" max="119" hidden="1" width="0" style="2" customWidth="1"/>
    <col min="120" max="120" hidden="1" width="0" style="2" customWidth="1"/>
    <col min="121" max="121" hidden="1" width="0" style="2" customWidth="1"/>
    <col min="122" max="122" hidden="1" width="0" style="2" customWidth="1"/>
    <col min="123" max="123" hidden="1" width="0" style="2" customWidth="1"/>
    <col min="124" max="124" hidden="1" width="0" style="2" customWidth="1"/>
    <col min="125" max="125" hidden="1" width="0" style="2" customWidth="1"/>
    <col min="126" max="126" hidden="1" width="0" style="2" customWidth="1"/>
    <col min="127" max="127" hidden="1" width="0" style="2" customWidth="1"/>
    <col min="128" max="128" hidden="1" width="0" style="2" customWidth="1"/>
    <col min="129" max="129" hidden="1" width="0" style="2" customWidth="1"/>
    <col min="130" max="130" hidden="1" width="0" style="2" customWidth="1"/>
    <col min="131" max="131" hidden="1" width="0" style="2" customWidth="1"/>
    <col min="132" max="132" hidden="1" width="0" style="2" customWidth="1"/>
    <col min="133" max="133" hidden="1" width="0" style="2" customWidth="1"/>
    <col min="134" max="134" hidden="1" width="0" style="2" customWidth="1"/>
    <col min="135" max="135" hidden="1" width="0" style="2" customWidth="1"/>
    <col min="136" max="136" hidden="1" width="0" style="2" customWidth="1"/>
    <col min="137" max="137" hidden="1" width="0" style="2" customWidth="1"/>
    <col min="138" max="138" hidden="1" width="0" style="2" customWidth="1"/>
    <col min="139" max="139" hidden="1" width="0" style="2" customWidth="1"/>
    <col min="140" max="140" hidden="1" width="0" style="2" customWidth="1"/>
    <col min="141" max="141" hidden="1" width="0" style="2" customWidth="1"/>
    <col min="142" max="142" hidden="1" width="0" style="2" customWidth="1"/>
    <col min="143" max="143" hidden="1" width="0" style="2" customWidth="1"/>
    <col min="144" max="144" hidden="1" width="0" style="2" customWidth="1"/>
    <col min="145" max="145" hidden="1" width="0" style="2" customWidth="1"/>
    <col min="146" max="146" hidden="1" width="0" style="2" customWidth="1"/>
    <col min="147" max="147" hidden="1" width="0" style="2" customWidth="1"/>
    <col min="148" max="148" hidden="1" width="0" style="2" customWidth="1"/>
    <col min="149" max="149" hidden="1" width="0" style="2" customWidth="1"/>
    <col min="150" max="150" hidden="1" width="0" style="2" customWidth="1"/>
    <col min="151" max="151" hidden="1" width="0" style="2" customWidth="1"/>
    <col min="152" max="152" hidden="1" width="0" style="2" customWidth="1"/>
    <col min="153" max="153" hidden="1" width="0" style="2" customWidth="1"/>
    <col min="154" max="154" hidden="1" width="0" style="2" customWidth="1"/>
    <col min="155" max="155" hidden="1" width="0" style="2" customWidth="1"/>
    <col min="156" max="156" hidden="1" width="0" style="2" customWidth="1"/>
    <col min="157" max="157" hidden="1" width="0" style="2" customWidth="1"/>
    <col min="158" max="158" hidden="1" width="0" style="2" customWidth="1"/>
    <col min="159" max="159" hidden="1" width="0" style="2" customWidth="1"/>
    <col min="160" max="160" hidden="1" width="0" style="2" customWidth="1"/>
    <col min="161" max="161" hidden="1" width="0" style="2" customWidth="1"/>
    <col min="162" max="162" hidden="1" width="0" style="2" customWidth="1"/>
    <col min="163" max="163" hidden="1" width="0" style="2" customWidth="1"/>
    <col min="164" max="164" hidden="1" width="0" style="2" customWidth="1"/>
    <col min="165" max="165" hidden="1" width="0" style="2" customWidth="1"/>
    <col min="166" max="166" hidden="1" width="0" style="2" customWidth="1"/>
    <col min="167" max="167" hidden="1" width="0" style="2" customWidth="1"/>
    <col min="168" max="168" hidden="1" width="0" style="2" customWidth="1"/>
    <col min="169" max="169" hidden="1" width="0" style="2" customWidth="1"/>
    <col min="170" max="170" hidden="1" width="0" style="2" customWidth="1"/>
    <col min="171" max="171" hidden="1" width="0" style="2" customWidth="1"/>
    <col min="172" max="172" hidden="1" width="0" style="2" customWidth="1"/>
    <col min="173" max="173" hidden="1" width="0" style="2" customWidth="1"/>
    <col min="174" max="174" hidden="1" width="0" style="2" customWidth="1"/>
    <col min="175" max="175" hidden="1" width="0" style="2" customWidth="1"/>
    <col min="176" max="176" hidden="1" width="0" style="2" customWidth="1"/>
    <col min="177" max="177" hidden="1" width="0" style="2" customWidth="1"/>
    <col min="178" max="178" hidden="1" width="0" style="2" customWidth="1"/>
    <col min="179" max="179" hidden="1" width="0" style="2" customWidth="1"/>
    <col min="180" max="180" hidden="1" width="0" style="2" customWidth="1"/>
    <col min="181" max="181" hidden="1" width="0" style="2" customWidth="1"/>
    <col min="182" max="182" hidden="1" width="0" style="2" customWidth="1"/>
    <col min="183" max="183" hidden="1" width="0" style="2" customWidth="1"/>
    <col min="184" max="184" hidden="1" width="0" style="2" customWidth="1"/>
    <col min="185" max="185" hidden="1" width="0" style="2" customWidth="1"/>
    <col min="186" max="186" hidden="1" width="0" style="2" customWidth="1"/>
    <col min="187" max="187" hidden="1" width="0" style="2" customWidth="1"/>
    <col min="188" max="188" hidden="1" width="0" style="2" customWidth="1"/>
    <col min="189" max="256" width="0" style="1" customWidth="1"/>
  </cols>
  <sheetData>
    <row r="1" s="14" customFormat="1" ht="8.25" customHeight="1">
      <c r="A1" s="15"/>
      <c r="B1" s="16"/>
      <c r="C1" s="16"/>
      <c r="D1" s="17"/>
      <c r="E1" s="16"/>
      <c r="F1" s="16"/>
      <c r="G1" s="16"/>
      <c r="H1" s="16"/>
      <c r="I1" s="16"/>
      <c r="J1" s="16"/>
      <c r="K1" s="16"/>
      <c r="L1" s="16"/>
      <c r="M1" s="16"/>
      <c r="N1" s="16"/>
      <c r="O1" s="16"/>
      <c r="P1" s="16"/>
      <c r="Q1" s="16"/>
      <c r="R1" s="16"/>
      <c r="S1" s="16"/>
      <c r="T1" s="16"/>
      <c r="U1" s="16"/>
      <c r="V1" s="16"/>
      <c r="W1" s="16"/>
      <c r="X1" s="16"/>
      <c r="Y1" s="16"/>
      <c r="Z1" s="16"/>
      <c r="AA1" s="16"/>
      <c r="AB1" s="17"/>
      <c r="AC1" s="17"/>
      <c r="AD1" s="17"/>
      <c r="AE1" s="17"/>
      <c r="AF1" s="17"/>
      <c r="AG1" s="17"/>
      <c r="AH1" s="17"/>
      <c r="AI1" s="18"/>
      <c r="AJ1" s="19"/>
      <c r="AK1" s="20"/>
      <c r="AL1" s="20"/>
      <c r="AM1" s="20"/>
      <c r="AN1" s="20"/>
      <c r="AO1" s="20"/>
      <c r="AP1" s="20"/>
      <c r="AQ1" s="21"/>
      <c r="AR1" s="21"/>
      <c r="AS1" s="21"/>
      <c r="AT1" s="21"/>
      <c r="AU1" s="20"/>
      <c r="AV1" s="20"/>
      <c r="AW1" s="22"/>
      <c r="AX1" t="s" s="23">
        <v>0</v>
      </c>
      <c r="AY1" t="s" s="24">
        <v>1</v>
      </c>
      <c r="AZ1" t="s" s="24">
        <v>2</v>
      </c>
      <c r="BA1" t="s" s="24">
        <v>3</v>
      </c>
      <c r="BB1" t="s" s="24">
        <v>4</v>
      </c>
      <c r="BC1" t="s" s="25">
        <v>5</v>
      </c>
      <c r="BD1" t="s" s="24">
        <v>6</v>
      </c>
      <c r="BE1" t="s" s="24">
        <v>7</v>
      </c>
      <c r="BF1" t="s" s="24">
        <v>8</v>
      </c>
      <c r="BG1" t="s" s="24">
        <v>9</v>
      </c>
      <c r="BH1" t="s" s="24">
        <v>10</v>
      </c>
      <c r="BI1" t="s" s="24">
        <v>11</v>
      </c>
      <c r="BJ1" t="s" s="24">
        <v>12</v>
      </c>
      <c r="BK1" t="s" s="24">
        <v>13</v>
      </c>
      <c r="BL1" s="26"/>
      <c r="BM1" s="27"/>
      <c r="BN1" t="s" s="28">
        <v>14</v>
      </c>
      <c r="BO1" t="s" s="29">
        <v>15</v>
      </c>
      <c r="BP1" t="s" s="29">
        <v>16</v>
      </c>
      <c r="BQ1" t="s" s="29">
        <v>17</v>
      </c>
      <c r="BR1" s="26"/>
      <c r="BS1" s="30">
        <v>1</v>
      </c>
      <c r="BT1" s="22"/>
      <c r="BU1" s="31"/>
      <c r="BV1" t="s" s="29">
        <v>18</v>
      </c>
      <c r="BW1" t="s" s="29">
        <v>13</v>
      </c>
      <c r="BX1" s="26"/>
      <c r="BY1" t="s" s="32">
        <v>19</v>
      </c>
      <c r="BZ1" s="33"/>
      <c r="CA1" s="34"/>
      <c r="CB1" s="34"/>
      <c r="CC1" s="34"/>
      <c r="CD1" s="34"/>
      <c r="CE1" s="34"/>
      <c r="CF1" s="33"/>
      <c r="CG1" s="34"/>
      <c r="CH1" s="34"/>
      <c r="CI1" s="34"/>
      <c r="CJ1" s="34"/>
      <c r="CK1" s="33"/>
      <c r="CL1" s="33"/>
      <c r="CM1" s="33"/>
      <c r="CN1" s="34"/>
      <c r="CO1" s="33"/>
      <c r="CP1" s="33"/>
      <c r="CQ1" s="33"/>
      <c r="CR1" s="33"/>
      <c r="CS1" s="33"/>
      <c r="CT1" s="33"/>
      <c r="CU1" s="33"/>
      <c r="CV1" s="33"/>
      <c r="CW1" s="34"/>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row>
    <row r="2" s="14" customFormat="1" ht="21.75" customHeight="1">
      <c r="A2" s="35"/>
      <c r="B2" t="s" s="36">
        <v>18</v>
      </c>
      <c r="C2" t="s" s="37">
        <v>20</v>
      </c>
      <c r="D2" t="s" s="38">
        <v>21</v>
      </c>
      <c r="E2" t="s" s="37">
        <v>1</v>
      </c>
      <c r="F2" t="s" s="39">
        <v>2</v>
      </c>
      <c r="G2" t="s" s="39">
        <v>3</v>
      </c>
      <c r="H2" t="s" s="38">
        <v>4</v>
      </c>
      <c r="I2" t="s" s="40">
        <v>22</v>
      </c>
      <c r="J2" t="s" s="41">
        <v>23</v>
      </c>
      <c r="K2" s="42"/>
      <c r="L2" t="s" s="36">
        <v>24</v>
      </c>
      <c r="M2" t="s" s="36">
        <v>25</v>
      </c>
      <c r="N2" t="s" s="43">
        <v>26</v>
      </c>
      <c r="O2" s="44"/>
      <c r="P2" s="44"/>
      <c r="Q2" s="45"/>
      <c r="R2" t="s" s="46">
        <v>27</v>
      </c>
      <c r="S2" t="s" s="47">
        <v>28</v>
      </c>
      <c r="T2" t="s" s="48">
        <v>29</v>
      </c>
      <c r="U2" t="s" s="48">
        <v>30</v>
      </c>
      <c r="V2" t="s" s="49">
        <v>31</v>
      </c>
      <c r="W2" t="s" s="50">
        <v>32</v>
      </c>
      <c r="X2" t="s" s="36">
        <v>33</v>
      </c>
      <c r="Y2" t="s" s="36">
        <v>34</v>
      </c>
      <c r="Z2" t="s" s="51">
        <v>35</v>
      </c>
      <c r="AA2" t="s" s="51">
        <v>36</v>
      </c>
      <c r="AB2" t="s" s="52">
        <v>37</v>
      </c>
      <c r="AC2" t="s" s="52">
        <v>38</v>
      </c>
      <c r="AD2" t="s" s="52">
        <v>39</v>
      </c>
      <c r="AE2" t="s" s="52">
        <v>40</v>
      </c>
      <c r="AF2" t="s" s="52">
        <v>41</v>
      </c>
      <c r="AG2" t="s" s="52">
        <v>42</v>
      </c>
      <c r="AH2" t="s" s="52">
        <v>43</v>
      </c>
      <c r="AI2" s="53"/>
      <c r="AJ2" s="54"/>
      <c r="AK2" s="55"/>
      <c r="AL2" s="55"/>
      <c r="AM2" s="55"/>
      <c r="AN2" s="55"/>
      <c r="AO2" s="55"/>
      <c r="AP2" s="56"/>
      <c r="AQ2" t="s" s="57">
        <v>1</v>
      </c>
      <c r="AR2" t="s" s="57">
        <v>2</v>
      </c>
      <c r="AS2" t="s" s="57">
        <v>3</v>
      </c>
      <c r="AT2" t="s" s="57">
        <v>4</v>
      </c>
      <c r="AU2" s="58"/>
      <c r="AV2" s="59"/>
      <c r="AX2" s="60">
        <v>1</v>
      </c>
      <c r="AY2" s="60">
        <v>2</v>
      </c>
      <c r="AZ2" s="60">
        <v>3</v>
      </c>
      <c r="BA2" s="60">
        <v>4</v>
      </c>
      <c r="BB2" s="60">
        <v>5</v>
      </c>
      <c r="BC2" s="61">
        <v>6</v>
      </c>
      <c r="BD2" s="62">
        <v>7</v>
      </c>
      <c r="BE2" s="62">
        <v>8</v>
      </c>
      <c r="BF2" s="62">
        <v>9</v>
      </c>
      <c r="BG2" s="62">
        <v>10</v>
      </c>
      <c r="BH2" s="62">
        <v>11</v>
      </c>
      <c r="BI2" s="62">
        <v>12</v>
      </c>
      <c r="BJ2" s="62">
        <v>13</v>
      </c>
      <c r="BK2" s="62">
        <v>14</v>
      </c>
      <c r="BL2" s="63"/>
      <c r="BM2" s="27">
        <v>1</v>
      </c>
      <c r="BN2" t="s" s="28">
        <v>44</v>
      </c>
      <c r="BO2" s="26">
        <v>50000</v>
      </c>
      <c r="BP2" t="s" s="29">
        <v>45</v>
      </c>
      <c r="BQ2" t="s" s="29">
        <v>46</v>
      </c>
      <c r="BR2" s="26"/>
      <c r="BS2" s="30">
        <f>IF(BT2="","",BS1+1)</f>
        <v>2</v>
      </c>
      <c r="BT2" t="s" s="64">
        <f>IF(BU2=0,"",BU2)</f>
        <v>47</v>
      </c>
      <c r="BU2" t="s" s="64">
        <f>HLOOKUP(I$21,BZ$2:CW$16,2,FALSE)</f>
        <v>47</v>
      </c>
      <c r="BV2" s="26">
        <f>IF(BU2=0,"",COUNTIF($D$3:$D$18,BU2))</f>
        <v>4</v>
      </c>
      <c r="BW2" s="26">
        <f>IF(BU2=0,"",VLOOKUP(BT2,$AX1:$BK240,14,FALSE))</f>
        <v>16</v>
      </c>
      <c r="BX2" s="26"/>
      <c r="BY2" t="s" s="65">
        <v>48</v>
      </c>
      <c r="BZ2" t="s" s="66">
        <v>44</v>
      </c>
      <c r="CA2" t="s" s="67">
        <v>49</v>
      </c>
      <c r="CB2" t="s" s="67">
        <v>50</v>
      </c>
      <c r="CC2" t="s" s="67">
        <v>51</v>
      </c>
      <c r="CD2" t="s" s="67">
        <v>52</v>
      </c>
      <c r="CE2" t="s" s="67">
        <v>53</v>
      </c>
      <c r="CF2" t="s" s="66">
        <v>54</v>
      </c>
      <c r="CG2" t="s" s="67">
        <v>55</v>
      </c>
      <c r="CH2" t="s" s="67">
        <v>56</v>
      </c>
      <c r="CI2" t="s" s="67">
        <v>57</v>
      </c>
      <c r="CJ2" t="s" s="67">
        <v>58</v>
      </c>
      <c r="CK2" t="s" s="66">
        <v>59</v>
      </c>
      <c r="CL2" t="s" s="66">
        <v>60</v>
      </c>
      <c r="CM2" t="s" s="66">
        <v>61</v>
      </c>
      <c r="CN2" t="s" s="67">
        <v>62</v>
      </c>
      <c r="CO2" t="s" s="66">
        <v>63</v>
      </c>
      <c r="CP2" t="s" s="66">
        <v>64</v>
      </c>
      <c r="CQ2" t="s" s="66">
        <v>65</v>
      </c>
      <c r="CR2" t="s" s="67">
        <v>66</v>
      </c>
      <c r="CS2" t="s" s="67">
        <v>67</v>
      </c>
      <c r="CT2" t="s" s="66">
        <v>68</v>
      </c>
      <c r="CU2" t="s" s="66">
        <v>69</v>
      </c>
      <c r="CV2" t="s" s="66">
        <v>70</v>
      </c>
      <c r="CW2" t="s" s="67">
        <v>71</v>
      </c>
      <c r="CX2" s="20"/>
      <c r="CY2" s="20"/>
      <c r="CZ2" s="20"/>
      <c r="DA2" s="20"/>
      <c r="DB2" s="20"/>
      <c r="DC2" s="20"/>
      <c r="DD2" s="20"/>
      <c r="DE2" s="20"/>
      <c r="DF2" s="20"/>
      <c r="DG2" s="20"/>
      <c r="DH2" s="20"/>
      <c r="DI2" s="20"/>
      <c r="DJ2" s="20"/>
      <c r="DK2" s="20"/>
      <c r="DL2" s="20"/>
      <c r="DM2" s="20"/>
      <c r="DN2" s="20"/>
      <c r="DO2" s="20"/>
      <c r="DP2" s="20"/>
      <c r="DQ2" s="20"/>
      <c r="DR2" s="20"/>
      <c r="DS2" s="20"/>
      <c r="DT2" s="20"/>
      <c r="DU2" s="20"/>
      <c r="DV2" s="20"/>
      <c r="DW2" s="20"/>
      <c r="DX2" s="20"/>
      <c r="GF2" s="26"/>
    </row>
    <row r="3" s="14" customFormat="1" ht="18" customHeight="1">
      <c r="A3" s="35"/>
      <c r="B3" s="68">
        <v>1</v>
      </c>
      <c r="C3" s="69"/>
      <c r="D3" t="s" s="70">
        <v>72</v>
      </c>
      <c r="E3" s="71">
        <f>IF(D3&lt;&gt;"",IF(X3="Star",VLOOKUP(D3,$AX1:$BD240,2,FALSE),VLOOKUP(D3,$AX1:$BD240,2,FALSE)+N3+IF(AJ3=2,1)+IF(AK3=2,1)+IF(AL3=2,1)+IF(AM3=2,1)+IF(AN3=2,1)+IF(AO3=2,1)),"")</f>
        <v>9</v>
      </c>
      <c r="F3" s="72">
        <f>IF(D3&lt;&gt;"",IF(X3="Star",VLOOKUP(D3,$AX1:$BD240,3,FALSE),VLOOKUP(D3,$AX1:$BD240,3,FALSE)+O3+IF(AJ3=5,1)+IF(AK3=5,1)+IF(AL3=5,1)+IF(AM3=5,1)+IF(AN3=5,1)+IF(AO3=5,1)),"")</f>
        <v>2</v>
      </c>
      <c r="G3" s="72">
        <f>IF(D3&lt;&gt;"",IF(X3="Star",VLOOKUP(D3,$AX1:$BD240,4,FALSE),VLOOKUP(D3,$AX1:$BD240,4,FALSE)+P3+IF(AJ3=4,1)+IF(AK3=4,1)+IF(AL3=4,1)+IF(AM3=4,1)+IF(AN3=4,1)+IF(AO3=4,1)),"")</f>
        <v>4</v>
      </c>
      <c r="H3" s="73">
        <f>IF(D3&lt;&gt;"",IF(X3="Star",VLOOKUP(D3,$AX1:$BD240,5,FALSE),VLOOKUP(D3,$AX1:$BD240,5,FALSE)+Q3+IF(AJ3=3,1)+IF(AK3=3,1)+IF(AL3=3,1)+IF(AM3=3,1)+IF(AN3=3,1)+IF(AO3=3,1)),"")</f>
        <v>7</v>
      </c>
      <c r="I3" t="s" s="74">
        <f>IF(D3="","",IF(VLOOKUP(D3,$BT$2:$BW$14,3,FALSE)&gt;VLOOKUP(D3,$BT$2:$BW$14,4,FALSE),"Player type quantity surpassed",VLOOKUP(D3,$AX1:$BD240,6,FALSE)))</f>
        <v>73</v>
      </c>
      <c r="J3" t="s" s="75">
        <v>74</v>
      </c>
      <c r="K3" t="s" s="76">
        <f>IF(X3="Star","n/a",IF(X3&gt;=176,"6",IF(X3&gt;=76,"5",IF(X3&gt;=51,"4",IF(X3&gt;=31,"3",IF(X3&gt;=16,"2",IF(X3&gt;=6,"1","")))))))</f>
      </c>
      <c r="L3" s="77"/>
      <c r="M3" s="77"/>
      <c r="N3" s="78"/>
      <c r="O3" s="79"/>
      <c r="P3" s="79"/>
      <c r="Q3" s="80"/>
      <c r="R3" s="81"/>
      <c r="S3" s="82"/>
      <c r="T3" s="82"/>
      <c r="U3" s="82"/>
      <c r="V3" s="79"/>
      <c r="W3" s="83"/>
      <c r="X3" s="84">
        <f>IF(LEFT(D3,1)="*","Star",R3*2+S3*1+T3*3+U3*2+W3*5+AA3)</f>
        <v>0</v>
      </c>
      <c r="Y3" s="85">
        <f>IF(D3&lt;&gt;"",(Z3+T33+U33+V33+W33+X33+Y33)*1000+VLOOKUP(D3,AX1:BD240,7,FALSE),0)</f>
        <v>80000</v>
      </c>
      <c r="Z3" s="86"/>
      <c r="AA3" s="87"/>
      <c r="AB3" t="s" s="88">
        <f>IF(AJ3&gt;1,VLOOKUP(AJ3,$AO$32:$AQ$87,3),"")</f>
      </c>
      <c r="AC3" t="s" s="88">
        <f>IF(AK3&gt;1,IF(AB3&lt;&gt;"",", ","")&amp;VLOOKUP(AK3,$AO$32:$AQ$87,3),"")</f>
      </c>
      <c r="AD3" t="s" s="88">
        <f>IF(AL3&gt;1,IF(AB3&amp;AC3&lt;&gt;"",", ","")&amp;VLOOKUP(AL3,$AO$32:$AQ$87,3),"")</f>
      </c>
      <c r="AE3" t="s" s="88">
        <f>IF(AM3&gt;1,IF(AB3&amp;AC3&amp;AD3&lt;&gt;"",", ","")&amp;VLOOKUP(AM3,$AO$32:$AQ$87,3),"")</f>
      </c>
      <c r="AF3" t="s" s="88">
        <f>IF(AN3&gt;1,IF(AB3&amp;AC3&amp;AD3&amp;AE3&lt;&gt;"",", ","")&amp;VLOOKUP(AN3,$AO$32:$AQ$87,3),"")</f>
      </c>
      <c r="AG3" t="s" s="88">
        <f>IF(AO3&gt;1,IF(AB3&amp;AC3&amp;AD3&amp;AE3&amp;AF3&lt;&gt;"",", ","")&amp;VLOOKUP(AO3,$AO$32:$AQ$87,3),"")</f>
      </c>
      <c r="AH3" s="89"/>
      <c r="AI3" s="90"/>
      <c r="AJ3" s="91">
        <v>1</v>
      </c>
      <c r="AK3" s="92">
        <v>1</v>
      </c>
      <c r="AL3" s="92">
        <v>1</v>
      </c>
      <c r="AM3" s="92">
        <v>1</v>
      </c>
      <c r="AN3" s="92">
        <v>1</v>
      </c>
      <c r="AO3" s="92">
        <v>1</v>
      </c>
      <c r="AP3" s="20">
        <v>1</v>
      </c>
      <c r="AQ3" s="93">
        <f>VLOOKUP(D3,$AX1:$BD240,2,FALSE)</f>
        <v>9</v>
      </c>
      <c r="AR3" s="93">
        <f>VLOOKUP(D3,$AX1:$BD240,3,FALSE)</f>
        <v>2</v>
      </c>
      <c r="AS3" s="93">
        <f>VLOOKUP(D3,$AX1:$BD240,4,FALSE)</f>
        <v>4</v>
      </c>
      <c r="AT3" s="93">
        <f>VLOOKUP(D3,$AX1:$BD240,5,FALSE)</f>
        <v>7</v>
      </c>
      <c r="AU3" s="94">
        <f>IF(L3&lt;&gt;"",0,(IF(D3&lt;&gt;"",VLOOKUP(D3,AX1:BD240,7,FALSE)+(Z3+T33+U33+V33+W33+X33+Y33)*1000,0)))</f>
        <v>80000</v>
      </c>
      <c r="AV3" s="59"/>
      <c r="AW3" s="22">
        <v>1</v>
      </c>
      <c r="AX3" t="s" s="95">
        <v>75</v>
      </c>
      <c r="AY3" s="96">
        <v>6</v>
      </c>
      <c r="AZ3" s="96">
        <v>3</v>
      </c>
      <c r="BA3" s="96">
        <v>3</v>
      </c>
      <c r="BB3" s="96">
        <v>7</v>
      </c>
      <c r="BC3" t="s" s="97">
        <v>76</v>
      </c>
      <c r="BD3" s="98">
        <v>50000</v>
      </c>
      <c r="BE3" t="s" s="99">
        <v>77</v>
      </c>
      <c r="BF3" s="98">
        <v>20</v>
      </c>
      <c r="BG3" s="98">
        <v>30</v>
      </c>
      <c r="BH3" s="98">
        <v>30</v>
      </c>
      <c r="BI3" s="98">
        <v>30</v>
      </c>
      <c r="BJ3" t="s" s="99">
        <v>78</v>
      </c>
      <c r="BK3" s="98">
        <v>16</v>
      </c>
      <c r="BL3" s="26"/>
      <c r="BM3" s="27">
        <v>2</v>
      </c>
      <c r="BN3" t="s" s="28">
        <v>49</v>
      </c>
      <c r="BO3" s="26">
        <v>60000</v>
      </c>
      <c r="BP3" t="s" s="29">
        <v>79</v>
      </c>
      <c r="BQ3" t="s" s="29">
        <v>46</v>
      </c>
      <c r="BR3" s="26"/>
      <c r="BS3" s="30">
        <f>IF(BT3="","",BS2+1)</f>
        <v>3</v>
      </c>
      <c r="BT3" t="s" s="64">
        <f>IF(BU3=0,"",BU3)</f>
        <v>80</v>
      </c>
      <c r="BU3" t="s" s="64">
        <f>HLOOKUP(I$21,BZ$2:CW$16,3,FALSE)</f>
        <v>80</v>
      </c>
      <c r="BV3" s="26">
        <f>IF(BU3=0,"",COUNTIF($D$3:$D$18,BU3))</f>
        <v>1</v>
      </c>
      <c r="BW3" s="26">
        <f>IF(BU3=0,"",VLOOKUP(BT3,$AX1:$BK240,14,FALSE))</f>
        <v>2</v>
      </c>
      <c r="BX3" s="26"/>
      <c r="BY3" s="27">
        <v>1</v>
      </c>
      <c r="BZ3" t="s" s="64">
        <v>75</v>
      </c>
      <c r="CA3" t="s" s="64">
        <v>81</v>
      </c>
      <c r="CB3" t="s" s="64">
        <v>82</v>
      </c>
      <c r="CC3" t="s" s="64">
        <v>83</v>
      </c>
      <c r="CD3" t="s" s="64">
        <v>84</v>
      </c>
      <c r="CE3" t="s" s="64">
        <v>85</v>
      </c>
      <c r="CF3" t="s" s="64">
        <v>86</v>
      </c>
      <c r="CG3" t="s" s="64">
        <v>55</v>
      </c>
      <c r="CH3" t="s" s="64">
        <v>56</v>
      </c>
      <c r="CI3" t="s" s="64">
        <v>87</v>
      </c>
      <c r="CJ3" t="s" s="64">
        <v>88</v>
      </c>
      <c r="CK3" t="s" s="64">
        <v>89</v>
      </c>
      <c r="CL3" t="s" s="64">
        <v>90</v>
      </c>
      <c r="CM3" t="s" s="64">
        <v>91</v>
      </c>
      <c r="CN3" t="s" s="64">
        <v>92</v>
      </c>
      <c r="CO3" t="s" s="64">
        <v>93</v>
      </c>
      <c r="CP3" t="s" s="64">
        <v>94</v>
      </c>
      <c r="CQ3" t="s" s="64">
        <v>95</v>
      </c>
      <c r="CR3" t="s" s="64">
        <v>96</v>
      </c>
      <c r="CS3" t="s" s="64">
        <v>97</v>
      </c>
      <c r="CT3" t="s" s="64">
        <v>98</v>
      </c>
      <c r="CU3" t="s" s="64">
        <v>99</v>
      </c>
      <c r="CV3" t="s" s="64">
        <v>100</v>
      </c>
      <c r="CW3" t="s" s="64">
        <v>101</v>
      </c>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GF3" s="26"/>
    </row>
    <row r="4" s="14" customFormat="1" ht="18" customHeight="1">
      <c r="A4" s="35"/>
      <c r="B4" s="68">
        <v>2</v>
      </c>
      <c r="C4" s="69"/>
      <c r="D4" t="s" s="70">
        <v>72</v>
      </c>
      <c r="E4" s="71">
        <f>IF(D4&lt;&gt;"",IF(X4="Star",VLOOKUP(D4,$AX1:$BD240,2,FALSE),VLOOKUP(D4,$AX1:$BD240,2,FALSE)+N4+IF(AJ4=2,1)+IF(AK4=2,1)+IF(AL4=2,1)+IF(AM4=2,1)+IF(AN4=2,1)+IF(AO4=2,1)),"")</f>
        <v>9</v>
      </c>
      <c r="F4" s="72">
        <f>IF(D4&lt;&gt;"",IF(X4="Star",VLOOKUP(D4,$AX1:$BD240,3,FALSE),VLOOKUP(D4,$AX1:$BD240,3,FALSE)+O4+IF(AJ4=5,1)+IF(AK4=5,1)+IF(AL4=5,1)+IF(AM4=5,1)+IF(AN4=5,1)+IF(AO4=5,1)),"")</f>
        <v>2</v>
      </c>
      <c r="G4" s="72">
        <f>IF(D4&lt;&gt;"",IF(X4="Star",VLOOKUP(D4,$AX1:$BD240,4,FALSE),VLOOKUP(D4,$AX1:$BD240,4,FALSE)+P4+IF(AJ4=4,1)+IF(AK4=4,1)+IF(AL4=4,1)+IF(AM4=4,1)+IF(AN4=4,1)+IF(AO4=4,1)),"")</f>
        <v>4</v>
      </c>
      <c r="H4" s="73">
        <f>IF(D4&lt;&gt;"",IF(X4="Star",VLOOKUP(D4,$AX1:$BD240,5,FALSE),VLOOKUP(D4,$AX1:$BD240,5,FALSE)+Q4+IF(AJ4=3,1)+IF(AK4=3,1)+IF(AL4=3,1)+IF(AM4=3,1)+IF(AN4=3,1)+IF(AO4=3,1)),"")</f>
        <v>7</v>
      </c>
      <c r="I4" t="s" s="74">
        <f>IF(D4="","",IF(VLOOKUP(D4,$BT$2:$BW$14,3,FALSE)&gt;VLOOKUP(D4,$BT$2:$BW$14,4,FALSE),"Player type quantity surpassed",VLOOKUP(D4,$AX1:$BD240,6,FALSE)))</f>
        <v>73</v>
      </c>
      <c r="J4" t="s" s="75">
        <v>102</v>
      </c>
      <c r="K4" t="s" s="76">
        <f>IF(X4="Star","n/a",IF(X4&gt;=176,"6",IF(X4&gt;=76,"5",IF(X4&gt;=51,"4",IF(X4&gt;=31,"3",IF(X4&gt;=16,"2",IF(X4&gt;=6,"1","")))))))</f>
      </c>
      <c r="L4" s="77"/>
      <c r="M4" s="77"/>
      <c r="N4" s="78"/>
      <c r="O4" s="79"/>
      <c r="P4" s="79"/>
      <c r="Q4" s="80"/>
      <c r="R4" s="81"/>
      <c r="S4" s="82"/>
      <c r="T4" s="82"/>
      <c r="U4" s="82"/>
      <c r="V4" s="79"/>
      <c r="W4" s="83"/>
      <c r="X4" s="84">
        <f>IF(LEFT(D4,1)="*","Star",R4*2+S4*1+T4*3+U4*2+W4*5+AA4)</f>
        <v>0</v>
      </c>
      <c r="Y4" s="85">
        <f>IF(D4&lt;&gt;"",(Z4+T34+U34+V34+W34+X34+Y34)*1000+VLOOKUP(D4,AX1:BD240,7,FALSE),0)</f>
        <v>80000</v>
      </c>
      <c r="Z4" s="86"/>
      <c r="AA4" s="87"/>
      <c r="AB4" t="s" s="88">
        <f>IF(AJ4&gt;1,VLOOKUP(AJ4,$AO$32:$AQ$87,3),"")</f>
      </c>
      <c r="AC4" t="s" s="88">
        <f>IF(AK4&gt;1,IF(AB4&lt;&gt;"",", ","")&amp;VLOOKUP(AK4,$AO$32:$AQ$87,3),"")</f>
      </c>
      <c r="AD4" t="s" s="88">
        <f>IF(AL4&gt;1,IF(AB4&amp;AC4&lt;&gt;"",", ","")&amp;VLOOKUP(AL4,$AO$32:$AQ$87,3),"")</f>
      </c>
      <c r="AE4" t="s" s="88">
        <f>IF(AM4&gt;1,IF(AB4&amp;AC4&amp;AD4&lt;&gt;"",", ","")&amp;VLOOKUP(AM4,$AO$32:$AQ$87,3),"")</f>
      </c>
      <c r="AF4" t="s" s="88">
        <f>IF(AN4&gt;1,IF(AB4&amp;AC4&amp;AD4&amp;AE4&lt;&gt;"",", ","")&amp;VLOOKUP(AN4,$AO$32:$AQ$87,3),"")</f>
      </c>
      <c r="AG4" t="s" s="88">
        <f>IF(AO4&gt;1,IF(AB4&amp;AC4&amp;AD4&amp;AE4&amp;AF4&lt;&gt;"",", ","")&amp;VLOOKUP(AO4,$AO$32:$AQ$87,3),"")</f>
      </c>
      <c r="AH4" s="89"/>
      <c r="AI4" s="90"/>
      <c r="AJ4" s="91">
        <v>1</v>
      </c>
      <c r="AK4" s="92">
        <v>1</v>
      </c>
      <c r="AL4" s="92">
        <v>1</v>
      </c>
      <c r="AM4" s="92">
        <v>1</v>
      </c>
      <c r="AN4" s="92">
        <v>1</v>
      </c>
      <c r="AO4" s="92">
        <v>1</v>
      </c>
      <c r="AP4" s="20">
        <v>1</v>
      </c>
      <c r="AQ4" s="59">
        <f>VLOOKUP(D4,$AX1:$BD240,2,FALSE)</f>
        <v>9</v>
      </c>
      <c r="AR4" s="59">
        <f>VLOOKUP(D4,$AX1:$BD240,3,FALSE)</f>
        <v>2</v>
      </c>
      <c r="AS4" s="59">
        <f>VLOOKUP(D4,$AX1:$BD240,4,FALSE)</f>
        <v>4</v>
      </c>
      <c r="AT4" s="59">
        <f>VLOOKUP(D4,$AX1:$BD240,5,FALSE)</f>
        <v>7</v>
      </c>
      <c r="AU4" s="94">
        <f>IF(L4&lt;&gt;"",0,(IF(D4&lt;&gt;"",VLOOKUP(D4,AX1:BD240,7,FALSE)+(Z4+T34+U34+V34+W34+X34+Y34)*1000,0)))</f>
        <v>80000</v>
      </c>
      <c r="AV4" s="59"/>
      <c r="AW4" s="22">
        <f>IF(AX4="","",AW3+1)</f>
        <v>2</v>
      </c>
      <c r="AX4" t="s" s="64">
        <v>103</v>
      </c>
      <c r="AY4" s="100">
        <v>6</v>
      </c>
      <c r="AZ4" s="100">
        <v>3</v>
      </c>
      <c r="BA4" s="100">
        <v>3</v>
      </c>
      <c r="BB4" s="100">
        <v>7</v>
      </c>
      <c r="BC4" t="s" s="101">
        <v>104</v>
      </c>
      <c r="BD4" s="26">
        <v>70000</v>
      </c>
      <c r="BE4" t="s" s="29">
        <v>105</v>
      </c>
      <c r="BF4" s="26">
        <v>20</v>
      </c>
      <c r="BG4" s="26">
        <v>30</v>
      </c>
      <c r="BH4" s="26">
        <v>20</v>
      </c>
      <c r="BI4" s="26">
        <v>30</v>
      </c>
      <c r="BJ4" t="s" s="29">
        <v>78</v>
      </c>
      <c r="BK4" s="26">
        <v>2</v>
      </c>
      <c r="BL4" s="26"/>
      <c r="BM4" s="27">
        <v>3</v>
      </c>
      <c r="BN4" t="s" s="28">
        <v>50</v>
      </c>
      <c r="BO4" s="26">
        <v>70000</v>
      </c>
      <c r="BP4" t="s" s="29">
        <v>106</v>
      </c>
      <c r="BQ4" t="s" s="29">
        <v>46</v>
      </c>
      <c r="BR4" s="26"/>
      <c r="BS4" s="30">
        <f>IF(BT4="","",BS3+1)</f>
        <v>4</v>
      </c>
      <c r="BT4" t="s" s="64">
        <f>IF(BU4=0,"",BU4)</f>
        <v>107</v>
      </c>
      <c r="BU4" t="s" s="64">
        <f>HLOOKUP(I$21,BZ$2:CW$16,4,FALSE)</f>
        <v>107</v>
      </c>
      <c r="BV4" s="26">
        <f>IF(BU4=0,"",COUNTIF($D$3:$D$18,BU4))</f>
        <v>4</v>
      </c>
      <c r="BW4" s="26">
        <f>IF(BU4=0,"",VLOOKUP(BT4,$AX1:$BK240,14,FALSE))</f>
        <v>4</v>
      </c>
      <c r="BX4" s="26"/>
      <c r="BY4" s="27">
        <v>2</v>
      </c>
      <c r="BZ4" t="s" s="64">
        <v>103</v>
      </c>
      <c r="CA4" t="s" s="64">
        <v>108</v>
      </c>
      <c r="CB4" t="s" s="64">
        <v>109</v>
      </c>
      <c r="CC4" t="s" s="64">
        <v>110</v>
      </c>
      <c r="CD4" t="s" s="64">
        <v>111</v>
      </c>
      <c r="CE4" t="s" s="64">
        <v>112</v>
      </c>
      <c r="CF4" t="s" s="64">
        <v>113</v>
      </c>
      <c r="CG4" t="s" s="64">
        <v>114</v>
      </c>
      <c r="CH4" t="s" s="64">
        <v>115</v>
      </c>
      <c r="CI4" t="s" s="64">
        <v>116</v>
      </c>
      <c r="CJ4" t="s" s="64">
        <v>117</v>
      </c>
      <c r="CK4" t="s" s="64">
        <v>118</v>
      </c>
      <c r="CL4" t="s" s="64">
        <v>119</v>
      </c>
      <c r="CM4" t="s" s="64">
        <v>120</v>
      </c>
      <c r="CN4" t="s" s="64">
        <v>121</v>
      </c>
      <c r="CO4" t="s" s="64">
        <v>122</v>
      </c>
      <c r="CP4" t="s" s="64">
        <v>123</v>
      </c>
      <c r="CQ4" t="s" s="64">
        <v>124</v>
      </c>
      <c r="CR4" t="s" s="64">
        <v>125</v>
      </c>
      <c r="CS4" t="s" s="64">
        <v>126</v>
      </c>
      <c r="CT4" t="s" s="64">
        <v>127</v>
      </c>
      <c r="CU4" t="s" s="64">
        <v>128</v>
      </c>
      <c r="CV4" t="s" s="64">
        <v>70</v>
      </c>
      <c r="CW4" t="s" s="64">
        <v>129</v>
      </c>
      <c r="CX4" s="33"/>
      <c r="CY4" s="33"/>
      <c r="CZ4" s="33"/>
      <c r="DA4" s="33"/>
      <c r="DB4" s="33"/>
      <c r="DC4" s="33"/>
      <c r="DD4" s="33"/>
      <c r="DE4" s="33"/>
      <c r="DF4" s="33"/>
      <c r="DG4" s="33"/>
      <c r="DH4" s="33"/>
      <c r="DI4" s="33"/>
      <c r="DJ4" s="33"/>
      <c r="DK4" s="33"/>
      <c r="DL4" s="33"/>
      <c r="DM4" s="33"/>
      <c r="DN4" s="33"/>
      <c r="DO4" s="33"/>
      <c r="DP4" s="33"/>
      <c r="DQ4" s="33"/>
      <c r="DR4" s="33"/>
      <c r="DS4" s="33"/>
      <c r="DT4" s="33"/>
      <c r="DU4" s="33"/>
      <c r="DV4" s="33"/>
      <c r="DW4" s="33"/>
      <c r="DX4" s="33"/>
      <c r="GF4" s="26"/>
    </row>
    <row r="5" s="14" customFormat="1" ht="18" customHeight="1">
      <c r="A5" s="35"/>
      <c r="B5" s="68">
        <v>3</v>
      </c>
      <c r="C5" s="69"/>
      <c r="D5" t="s" s="70">
        <v>72</v>
      </c>
      <c r="E5" s="71">
        <f>IF(D5&lt;&gt;"",IF(X5="Star",VLOOKUP(D5,$AX1:$BD240,2,FALSE),VLOOKUP(D5,$AX1:$BD240,2,FALSE)+N5+IF(AJ5=2,1)+IF(AK5=2,1)+IF(AL5=2,1)+IF(AM5=2,1)+IF(AN5=2,1)+IF(AO5=2,1)),"")</f>
        <v>9</v>
      </c>
      <c r="F5" s="72">
        <f>IF(D5&lt;&gt;"",IF(X5="Star",VLOOKUP(D5,$AX1:$BD240,3,FALSE),VLOOKUP(D5,$AX1:$BD240,3,FALSE)+O5+IF(AJ5=5,1)+IF(AK5=5,1)+IF(AL5=5,1)+IF(AM5=5,1)+IF(AN5=5,1)+IF(AO5=5,1)),"")</f>
        <v>2</v>
      </c>
      <c r="G5" s="72">
        <f>IF(D5&lt;&gt;"",IF(X5="Star",VLOOKUP(D5,$AX1:$BD240,4,FALSE),VLOOKUP(D5,$AX1:$BD240,4,FALSE)+P5+IF(AJ5=4,1)+IF(AK5=4,1)+IF(AL5=4,1)+IF(AM5=4,1)+IF(AN5=4,1)+IF(AO5=4,1)),"")</f>
        <v>4</v>
      </c>
      <c r="H5" s="73">
        <f>IF(D5&lt;&gt;"",IF(X5="Star",VLOOKUP(D5,$AX1:$BD240,5,FALSE),VLOOKUP(D5,$AX1:$BD240,5,FALSE)+Q5+IF(AJ5=3,1)+IF(AK5=3,1)+IF(AL5=3,1)+IF(AM5=3,1)+IF(AN5=3,1)+IF(AO5=3,1)),"")</f>
        <v>7</v>
      </c>
      <c r="I5" t="s" s="74">
        <f>IF(D5="","",IF(VLOOKUP(D5,$BT$2:$BW$14,3,FALSE)&gt;VLOOKUP(D5,$BT$2:$BW$14,4,FALSE),"Player type quantity surpassed",VLOOKUP(D5,$AX1:$BD240,6,FALSE)))</f>
        <v>73</v>
      </c>
      <c r="J5" t="s" s="75">
        <v>102</v>
      </c>
      <c r="K5" t="s" s="76">
        <f>IF(X5="Star","n/a",IF(X5&gt;=176,"6",IF(X5&gt;=76,"5",IF(X5&gt;=51,"4",IF(X5&gt;=31,"3",IF(X5&gt;=16,"2",IF(X5&gt;=6,"1","")))))))</f>
      </c>
      <c r="L5" s="77"/>
      <c r="M5" s="77"/>
      <c r="N5" s="78"/>
      <c r="O5" s="79"/>
      <c r="P5" s="79"/>
      <c r="Q5" s="80"/>
      <c r="R5" s="81"/>
      <c r="S5" s="82"/>
      <c r="T5" s="82"/>
      <c r="U5" s="82"/>
      <c r="V5" s="79"/>
      <c r="W5" s="83"/>
      <c r="X5" s="84">
        <f>IF(LEFT(D5,1)="*","Star",R5*2+S5*1+T5*3+U5*2+W5*5+AA5)</f>
        <v>0</v>
      </c>
      <c r="Y5" s="85">
        <f>IF(D5&lt;&gt;"",(Z5+T35+U35+V35+W35+X35+Y35)*1000+VLOOKUP(D5,AX1:BD240,7,FALSE),0)</f>
        <v>80000</v>
      </c>
      <c r="Z5" s="86"/>
      <c r="AA5" s="87"/>
      <c r="AB5" t="s" s="88">
        <f>IF(AJ5&gt;1,VLOOKUP(AJ5,$AO$32:$AQ$87,3),"")</f>
      </c>
      <c r="AC5" t="s" s="88">
        <f>IF(AK5&gt;1,IF(AB5&lt;&gt;"",", ","")&amp;VLOOKUP(AK5,$AO$32:$AQ$87,3),"")</f>
      </c>
      <c r="AD5" t="s" s="88">
        <f>IF(AL5&gt;1,IF(AB5&amp;AC5&lt;&gt;"",", ","")&amp;VLOOKUP(AL5,$AO$32:$AQ$87,3),"")</f>
      </c>
      <c r="AE5" t="s" s="88">
        <f>IF(AM5&gt;1,IF(AB5&amp;AC5&amp;AD5&lt;&gt;"",", ","")&amp;VLOOKUP(AM5,$AO$32:$AQ$87,3),"")</f>
      </c>
      <c r="AF5" t="s" s="88">
        <f>IF(AN5&gt;1,IF(AB5&amp;AC5&amp;AD5&amp;AE5&lt;&gt;"",", ","")&amp;VLOOKUP(AN5,$AO$32:$AQ$87,3),"")</f>
      </c>
      <c r="AG5" t="s" s="88">
        <f>IF(AO5&gt;1,IF(AB5&amp;AC5&amp;AD5&amp;AE5&amp;AF5&lt;&gt;"",", ","")&amp;VLOOKUP(AO5,$AO$32:$AQ$87,3),"")</f>
      </c>
      <c r="AH5" s="89"/>
      <c r="AI5" s="90"/>
      <c r="AJ5" s="91">
        <v>1</v>
      </c>
      <c r="AK5" s="92">
        <v>1</v>
      </c>
      <c r="AL5" s="92">
        <v>1</v>
      </c>
      <c r="AM5" s="92">
        <v>1</v>
      </c>
      <c r="AN5" s="92">
        <v>1</v>
      </c>
      <c r="AO5" s="92">
        <v>1</v>
      </c>
      <c r="AP5" s="20">
        <v>1</v>
      </c>
      <c r="AQ5" s="59">
        <f>VLOOKUP(D5,$AX1:$BD240,2,FALSE)</f>
        <v>9</v>
      </c>
      <c r="AR5" s="59">
        <f>VLOOKUP(D5,$AX1:$BD240,3,FALSE)</f>
        <v>2</v>
      </c>
      <c r="AS5" s="59">
        <f>VLOOKUP(D5,$AX1:$BD240,4,FALSE)</f>
        <v>4</v>
      </c>
      <c r="AT5" s="59">
        <f>VLOOKUP(D5,$AX1:$BD240,5,FALSE)</f>
        <v>7</v>
      </c>
      <c r="AU5" s="94">
        <f>IF(L5&lt;&gt;"",0,(IF(D5&lt;&gt;"",VLOOKUP(D5,AX1:BD240,7,FALSE)+(Z5+T35+U35+V35+W35+X35+Y35)*1000,0)))</f>
        <v>80000</v>
      </c>
      <c r="AV5" s="59"/>
      <c r="AW5" s="22">
        <f>IF(AX5="","",AW4+1)</f>
        <v>3</v>
      </c>
      <c r="AX5" t="s" s="64">
        <v>130</v>
      </c>
      <c r="AY5" s="100">
        <v>6</v>
      </c>
      <c r="AZ5" s="100">
        <v>3</v>
      </c>
      <c r="BA5" s="100">
        <v>3</v>
      </c>
      <c r="BB5" s="100">
        <v>7</v>
      </c>
      <c r="BC5" t="s" s="101">
        <v>131</v>
      </c>
      <c r="BD5" s="26">
        <v>70000</v>
      </c>
      <c r="BE5" t="s" s="29">
        <v>132</v>
      </c>
      <c r="BF5" s="26">
        <v>20</v>
      </c>
      <c r="BG5" s="26">
        <v>20</v>
      </c>
      <c r="BH5" s="26">
        <v>30</v>
      </c>
      <c r="BI5" s="26">
        <v>30</v>
      </c>
      <c r="BJ5" t="s" s="29">
        <v>78</v>
      </c>
      <c r="BK5" s="26">
        <v>2</v>
      </c>
      <c r="BL5" s="26"/>
      <c r="BM5" s="27">
        <v>4</v>
      </c>
      <c r="BN5" t="s" s="28">
        <v>51</v>
      </c>
      <c r="BO5" s="26">
        <v>70000</v>
      </c>
      <c r="BQ5" t="s" s="29">
        <v>46</v>
      </c>
      <c r="BR5" s="26"/>
      <c r="BS5" s="30">
        <f>IF(BT5="","",BS4+1)</f>
        <v>5</v>
      </c>
      <c r="BT5" t="s" s="64">
        <f>IF(BU5=0,"",BU5)</f>
        <v>133</v>
      </c>
      <c r="BU5" t="s" s="64">
        <f>HLOOKUP(I$21,BZ$2:CW$16,5,FALSE)</f>
        <v>133</v>
      </c>
      <c r="BV5" s="26">
        <f>IF(BU5=0,"",COUNTIF($D$3:$D$18,BU5))</f>
        <v>2</v>
      </c>
      <c r="BW5" s="26">
        <f>IF(BU5=0,"",VLOOKUP(BT5,$AX1:$BK240,14,FALSE))</f>
        <v>2</v>
      </c>
      <c r="BX5" s="26"/>
      <c r="BY5" s="27">
        <v>3</v>
      </c>
      <c r="BZ5" t="s" s="64">
        <v>130</v>
      </c>
      <c r="CA5" t="s" s="64">
        <v>134</v>
      </c>
      <c r="CB5" t="s" s="64">
        <v>135</v>
      </c>
      <c r="CC5" t="s" s="64">
        <v>136</v>
      </c>
      <c r="CD5" t="s" s="64">
        <v>137</v>
      </c>
      <c r="CE5" t="s" s="64">
        <v>138</v>
      </c>
      <c r="CF5" t="s" s="64">
        <v>139</v>
      </c>
      <c r="CG5" t="s" s="64">
        <v>140</v>
      </c>
      <c r="CH5" t="s" s="64">
        <v>141</v>
      </c>
      <c r="CI5" t="s" s="64">
        <v>142</v>
      </c>
      <c r="CJ5" t="s" s="64">
        <v>143</v>
      </c>
      <c r="CK5" t="s" s="64">
        <v>144</v>
      </c>
      <c r="CL5" t="s" s="64">
        <v>145</v>
      </c>
      <c r="CM5" t="s" s="64">
        <v>146</v>
      </c>
      <c r="CN5" t="s" s="64">
        <v>147</v>
      </c>
      <c r="CO5" t="s" s="64">
        <v>148</v>
      </c>
      <c r="CP5" t="s" s="64">
        <v>149</v>
      </c>
      <c r="CQ5" t="s" s="64">
        <v>150</v>
      </c>
      <c r="CR5" t="s" s="64">
        <v>151</v>
      </c>
      <c r="CS5" t="s" s="64">
        <v>152</v>
      </c>
      <c r="CT5" t="s" s="64">
        <v>153</v>
      </c>
      <c r="CU5" t="s" s="64">
        <v>154</v>
      </c>
      <c r="CV5" t="s" s="64">
        <v>155</v>
      </c>
      <c r="CW5" t="s" s="64">
        <v>156</v>
      </c>
      <c r="CX5" s="33"/>
      <c r="CY5" s="33"/>
      <c r="CZ5" s="33"/>
      <c r="DA5" s="33"/>
      <c r="DB5" s="33"/>
      <c r="DC5" s="33"/>
      <c r="DD5" s="33"/>
      <c r="DE5" s="33"/>
      <c r="DF5" s="33"/>
      <c r="DG5" s="33"/>
      <c r="DH5" s="33"/>
      <c r="DI5" s="33"/>
      <c r="DJ5" s="33"/>
      <c r="DK5" s="33"/>
      <c r="DL5" s="33"/>
      <c r="DM5" s="33"/>
      <c r="DN5" s="33"/>
      <c r="DO5" s="33"/>
      <c r="DP5" s="33"/>
      <c r="DQ5" s="33"/>
      <c r="DR5" s="33"/>
      <c r="DS5" s="33"/>
      <c r="DT5" s="33"/>
      <c r="DU5" s="33"/>
      <c r="DV5" s="33"/>
      <c r="DW5" s="33"/>
      <c r="DX5" s="33"/>
      <c r="GF5" s="26"/>
    </row>
    <row r="6" s="14" customFormat="1" ht="18" customHeight="1">
      <c r="A6" s="35"/>
      <c r="B6" s="68">
        <v>4</v>
      </c>
      <c r="C6" s="69"/>
      <c r="D6" t="s" s="70">
        <v>72</v>
      </c>
      <c r="E6" s="71">
        <f>IF(D6&lt;&gt;"",IF(X6="Star",VLOOKUP(D6,$AX1:$BD240,2,FALSE),VLOOKUP(D6,$AX1:$BD240,2,FALSE)+N6+IF(AJ6=2,1)+IF(AK6=2,1)+IF(AL6=2,1)+IF(AM6=2,1)+IF(AN6=2,1)+IF(AO6=2,1)),"")</f>
        <v>9</v>
      </c>
      <c r="F6" s="72">
        <f>IF(D6&lt;&gt;"",IF(X6="Star",VLOOKUP(D6,$AX1:$BD240,3,FALSE),VLOOKUP(D6,$AX1:$BD240,3,FALSE)+O6+IF(AJ6=5,1)+IF(AK6=5,1)+IF(AL6=5,1)+IF(AM6=5,1)+IF(AN6=5,1)+IF(AO6=5,1)),"")</f>
        <v>2</v>
      </c>
      <c r="G6" s="72">
        <f>IF(D6&lt;&gt;"",IF(X6="Star",VLOOKUP(D6,$AX1:$BD240,4,FALSE),VLOOKUP(D6,$AX1:$BD240,4,FALSE)+P6+IF(AJ6=4,1)+IF(AK6=4,1)+IF(AL6=4,1)+IF(AM6=4,1)+IF(AN6=4,1)+IF(AO6=4,1)),"")</f>
        <v>4</v>
      </c>
      <c r="H6" s="73">
        <f>IF(D6&lt;&gt;"",IF(X6="Star",VLOOKUP(D6,$AX1:$BD240,5,FALSE),VLOOKUP(D6,$AX1:$BD240,5,FALSE)+Q6+IF(AJ6=3,1)+IF(AK6=3,1)+IF(AL6=3,1)+IF(AM6=3,1)+IF(AN6=3,1)+IF(AO6=3,1)),"")</f>
        <v>7</v>
      </c>
      <c r="I6" t="s" s="74">
        <f>IF(D6="","",IF(VLOOKUP(D6,$BT$2:$BW$14,3,FALSE)&gt;VLOOKUP(D6,$BT$2:$BW$14,4,FALSE),"Player type quantity surpassed",VLOOKUP(D6,$AX1:$BD240,6,FALSE)))</f>
        <v>73</v>
      </c>
      <c r="J6" t="s" s="75">
        <f>AB6&amp;AC6&amp;AD6&amp;AE6&amp;AF6&amp;AG6&amp;IF(AH6&lt;&gt;"",IF(AB6&amp;AC6&amp;AD6&amp;AE6&amp;AF6&amp;AG6&lt;&gt;"",", ","")&amp;AH6,"")</f>
      </c>
      <c r="K6" t="s" s="76">
        <f>IF(X6="Star","n/a",IF(X6&gt;=176,"6",IF(X6&gt;=76,"5",IF(X6&gt;=51,"4",IF(X6&gt;=31,"3",IF(X6&gt;=16,"2",IF(X6&gt;=6,"1","")))))))</f>
      </c>
      <c r="L6" s="77"/>
      <c r="M6" s="77"/>
      <c r="N6" s="78"/>
      <c r="O6" s="79"/>
      <c r="P6" s="79"/>
      <c r="Q6" s="80"/>
      <c r="R6" s="81"/>
      <c r="S6" s="82"/>
      <c r="T6" s="82"/>
      <c r="U6" s="82"/>
      <c r="V6" s="79"/>
      <c r="W6" s="83"/>
      <c r="X6" s="84">
        <f>IF(LEFT(D6,1)="*","Star",R6*2+S6*1+T6*3+U6*2+W6*5+AA6)</f>
        <v>0</v>
      </c>
      <c r="Y6" s="85">
        <f>IF(D6&lt;&gt;"",(Z6+T36+U36+V36+W36+X36+Y36)*1000+VLOOKUP(D6,AX1:BD240,7,FALSE),0)</f>
        <v>80000</v>
      </c>
      <c r="Z6" s="86"/>
      <c r="AA6" s="87"/>
      <c r="AB6" t="s" s="88">
        <f>IF(AJ6&gt;1,VLOOKUP(AJ6,$AO$32:$AQ$87,3),"")</f>
      </c>
      <c r="AC6" t="s" s="88">
        <f>IF(AK6&gt;1,IF(AB6&lt;&gt;"",", ","")&amp;VLOOKUP(AK6,$AO$32:$AQ$87,3),"")</f>
      </c>
      <c r="AD6" t="s" s="88">
        <f>IF(AL6&gt;1,IF(AB6&amp;AC6&lt;&gt;"",", ","")&amp;VLOOKUP(AL6,$AO$32:$AQ$87,3),"")</f>
      </c>
      <c r="AE6" t="s" s="88">
        <f>IF(AM6&gt;1,IF(AB6&amp;AC6&amp;AD6&lt;&gt;"",", ","")&amp;VLOOKUP(AM6,$AO$32:$AQ$87,3),"")</f>
      </c>
      <c r="AF6" t="s" s="88">
        <f>IF(AN6&gt;1,IF(AB6&amp;AC6&amp;AD6&amp;AE6&lt;&gt;"",", ","")&amp;VLOOKUP(AN6,$AO$32:$AQ$87,3),"")</f>
      </c>
      <c r="AG6" t="s" s="88">
        <f>IF(AO6&gt;1,IF(AB6&amp;AC6&amp;AD6&amp;AE6&amp;AF6&lt;&gt;"",", ","")&amp;VLOOKUP(AO6,$AO$32:$AQ$87,3),"")</f>
      </c>
      <c r="AH6" s="89"/>
      <c r="AI6" s="90"/>
      <c r="AJ6" s="91">
        <v>1</v>
      </c>
      <c r="AK6" s="92">
        <v>1</v>
      </c>
      <c r="AL6" s="92">
        <v>1</v>
      </c>
      <c r="AM6" s="92">
        <v>1</v>
      </c>
      <c r="AN6" s="92">
        <v>1</v>
      </c>
      <c r="AO6" s="92">
        <v>1</v>
      </c>
      <c r="AP6" s="20">
        <v>1</v>
      </c>
      <c r="AQ6" s="59">
        <f>VLOOKUP(D6,$AX1:$BD240,2,FALSE)</f>
        <v>9</v>
      </c>
      <c r="AR6" s="59">
        <f>VLOOKUP(D6,$AX1:$BD240,3,FALSE)</f>
        <v>2</v>
      </c>
      <c r="AS6" s="59">
        <f>VLOOKUP(D6,$AX1:$BD240,4,FALSE)</f>
        <v>4</v>
      </c>
      <c r="AT6" s="59">
        <f>VLOOKUP(D6,$AX1:$BD240,5,FALSE)</f>
        <v>7</v>
      </c>
      <c r="AU6" s="94">
        <f>IF(L6&lt;&gt;"",0,(IF(D6&lt;&gt;"",VLOOKUP(D6,AX1:BD240,7,FALSE)+(Z6+T36+U36+V36+W36+X36+Y36)*1000,0)))</f>
        <v>80000</v>
      </c>
      <c r="AV6" s="59"/>
      <c r="AW6" s="22">
        <f>IF(AX6="","",AW5+1)</f>
        <v>4</v>
      </c>
      <c r="AX6" t="s" s="64">
        <v>157</v>
      </c>
      <c r="AY6" s="100">
        <v>6</v>
      </c>
      <c r="AZ6" s="100">
        <v>3</v>
      </c>
      <c r="BA6" s="100">
        <v>3</v>
      </c>
      <c r="BB6" s="100">
        <v>7</v>
      </c>
      <c r="BC6" t="s" s="101">
        <v>158</v>
      </c>
      <c r="BD6" s="26">
        <v>90000</v>
      </c>
      <c r="BE6" t="s" s="29">
        <v>159</v>
      </c>
      <c r="BF6" s="26">
        <v>20</v>
      </c>
      <c r="BG6" s="26">
        <v>30</v>
      </c>
      <c r="BH6" s="26">
        <v>30</v>
      </c>
      <c r="BI6" s="26">
        <v>20</v>
      </c>
      <c r="BJ6" t="s" s="29">
        <v>78</v>
      </c>
      <c r="BK6" s="26">
        <v>4</v>
      </c>
      <c r="BL6" s="100"/>
      <c r="BM6" s="27">
        <v>5</v>
      </c>
      <c r="BN6" t="s" s="28">
        <v>52</v>
      </c>
      <c r="BO6" s="26">
        <v>50000</v>
      </c>
      <c r="BP6" t="s" s="29">
        <v>160</v>
      </c>
      <c r="BQ6" t="s" s="29">
        <v>46</v>
      </c>
      <c r="BR6" s="26"/>
      <c r="BS6" s="30">
        <f>IF(BT6="","",BS5+1)</f>
        <v>6</v>
      </c>
      <c r="BT6" t="s" s="64">
        <f>IF(BU6=0,"",BU6)</f>
        <v>161</v>
      </c>
      <c r="BU6" t="s" s="64">
        <f>HLOOKUP(I$21,BZ$2:CW$16,6,FALSE)</f>
        <v>161</v>
      </c>
      <c r="BV6" s="26">
        <f>IF(BU6=0,"",COUNTIF($D$3:$D$18,BU6))</f>
        <v>0</v>
      </c>
      <c r="BW6" s="26">
        <f>IF(BU6=0,"",VLOOKUP(BT6,$AX1:$BK240,14,FALSE))</f>
        <v>1</v>
      </c>
      <c r="BX6" s="26"/>
      <c r="BY6" s="27">
        <v>4</v>
      </c>
      <c r="BZ6" t="s" s="64">
        <v>157</v>
      </c>
      <c r="CA6" t="s" s="64">
        <v>162</v>
      </c>
      <c r="CB6" t="s" s="64">
        <v>163</v>
      </c>
      <c r="CC6" t="s" s="64">
        <v>164</v>
      </c>
      <c r="CD6" t="s" s="64">
        <v>165</v>
      </c>
      <c r="CE6" t="s" s="64">
        <v>166</v>
      </c>
      <c r="CF6" t="s" s="64">
        <v>167</v>
      </c>
      <c r="CG6" t="s" s="64">
        <v>168</v>
      </c>
      <c r="CH6" t="s" s="64">
        <v>169</v>
      </c>
      <c r="CI6" t="s" s="64">
        <v>170</v>
      </c>
      <c r="CJ6" t="s" s="64">
        <v>171</v>
      </c>
      <c r="CK6" t="s" s="64">
        <v>172</v>
      </c>
      <c r="CL6" t="s" s="64">
        <v>173</v>
      </c>
      <c r="CM6" t="s" s="64">
        <v>174</v>
      </c>
      <c r="CN6" t="s" s="64">
        <v>175</v>
      </c>
      <c r="CO6" t="s" s="64">
        <v>176</v>
      </c>
      <c r="CP6" t="s" s="64">
        <v>177</v>
      </c>
      <c r="CQ6" t="s" s="64">
        <v>178</v>
      </c>
      <c r="CR6" t="s" s="64">
        <v>179</v>
      </c>
      <c r="CS6" t="s" s="64">
        <v>145</v>
      </c>
      <c r="CT6" t="s" s="64">
        <v>180</v>
      </c>
      <c r="CU6" t="s" s="64">
        <v>181</v>
      </c>
      <c r="CV6" t="s" s="64">
        <v>182</v>
      </c>
      <c r="CW6" t="s" s="64">
        <v>183</v>
      </c>
      <c r="CX6" s="33"/>
      <c r="CY6" s="33"/>
      <c r="CZ6" s="33"/>
      <c r="DA6" s="33"/>
      <c r="DB6" s="33"/>
      <c r="DC6" s="33"/>
      <c r="DD6" s="33"/>
      <c r="DE6" s="33"/>
      <c r="DF6" s="33"/>
      <c r="DG6" s="33"/>
      <c r="DH6" s="33"/>
      <c r="DI6" s="33"/>
      <c r="DJ6" s="33"/>
      <c r="DK6" s="33"/>
      <c r="DL6" s="33"/>
      <c r="DM6" s="33"/>
      <c r="DN6" s="33"/>
      <c r="DO6" s="33"/>
      <c r="DP6" s="33"/>
      <c r="DQ6" s="33"/>
      <c r="DR6" s="33"/>
      <c r="DS6" s="33"/>
      <c r="DT6" s="33"/>
      <c r="DU6" s="33"/>
      <c r="DV6" s="33"/>
      <c r="DW6" s="33"/>
      <c r="DX6" s="33"/>
      <c r="GF6" s="100"/>
    </row>
    <row r="7" s="14" customFormat="1" ht="18" customHeight="1">
      <c r="A7" s="35"/>
      <c r="B7" s="68">
        <v>5</v>
      </c>
      <c r="C7" s="69"/>
      <c r="D7" t="s" s="70">
        <v>184</v>
      </c>
      <c r="E7" s="71">
        <f>IF(D7&lt;&gt;"",IF(X7="Star",VLOOKUP(D7,$AX1:$BD240,2,FALSE),VLOOKUP(D7,$AX1:$BD240,2,FALSE)+N7+IF(AJ7=2,1)+IF(AK7=2,1)+IF(AL7=2,1)+IF(AM7=2,1)+IF(AN7=2,1)+IF(AO7=2,1)),"")</f>
        <v>7</v>
      </c>
      <c r="F7" s="72">
        <f>IF(D7&lt;&gt;"",IF(X7="Star",VLOOKUP(D7,$AX1:$BD240,3,FALSE),VLOOKUP(D7,$AX1:$BD240,3,FALSE)+O7+IF(AJ7=5,1)+IF(AK7=5,1)+IF(AL7=5,1)+IF(AM7=5,1)+IF(AN7=5,1)+IF(AO7=5,1)),"")</f>
        <v>3</v>
      </c>
      <c r="G7" s="72">
        <f>IF(D7&lt;&gt;"",IF(X7="Star",VLOOKUP(D7,$AX1:$BD240,4,FALSE),VLOOKUP(D7,$AX1:$BD240,4,FALSE)+P7+IF(AJ7=4,1)+IF(AK7=4,1)+IF(AL7=4,1)+IF(AM7=4,1)+IF(AN7=4,1)+IF(AO7=4,1)),"")</f>
        <v>3</v>
      </c>
      <c r="H7" s="73">
        <f>IF(D7&lt;&gt;"",IF(X7="Star",VLOOKUP(D7,$AX1:$BD240,5,FALSE),VLOOKUP(D7,$AX1:$BD240,5,FALSE)+Q7+IF(AJ7=3,1)+IF(AK7=3,1)+IF(AL7=3,1)+IF(AM7=3,1)+IF(AN7=3,1)+IF(AO7=3,1)),"")</f>
        <v>8</v>
      </c>
      <c r="I7" t="s" s="74">
        <f>IF(D7="","",IF(VLOOKUP(D7,$BT$2:$BW$14,3,FALSE)&gt;VLOOKUP(D7,$BT$2:$BW$14,4,FALSE),"Player type quantity surpassed",VLOOKUP(D7,$AX1:$BD240,6,FALSE)))</f>
        <v>185</v>
      </c>
      <c r="J7" t="s" s="75">
        <f>AB7&amp;AC7&amp;AD7&amp;AE7&amp;AF7&amp;AG7&amp;IF(AH7&lt;&gt;"",IF(AB7&amp;AC7&amp;AD7&amp;AE7&amp;AF7&amp;AG7&lt;&gt;"",", ","")&amp;AH7,"")</f>
      </c>
      <c r="K7" t="s" s="76">
        <f>IF(X7="Star","n/a",IF(X7&gt;=176,"6",IF(X7&gt;=76,"5",IF(X7&gt;=51,"4",IF(X7&gt;=31,"3",IF(X7&gt;=16,"2",IF(X7&gt;=6,"1","")))))))</f>
      </c>
      <c r="L7" s="77"/>
      <c r="M7" s="77"/>
      <c r="N7" s="78"/>
      <c r="O7" s="79"/>
      <c r="P7" s="79"/>
      <c r="Q7" s="80"/>
      <c r="R7" s="81"/>
      <c r="S7" s="82"/>
      <c r="T7" s="82"/>
      <c r="U7" s="82"/>
      <c r="V7" s="79"/>
      <c r="W7" s="83"/>
      <c r="X7" s="84">
        <f>IF(LEFT(D7,1)="*","Star",R7*2+S7*1+T7*3+U7*2+W7*5+AA7)</f>
        <v>0</v>
      </c>
      <c r="Y7" s="85">
        <f>IF(D7&lt;&gt;"",(Z7+T37+U37+V37+W37+X37+Y37)*1000+VLOOKUP(D7,AX1:BD240,7,FALSE),0)</f>
        <v>90000</v>
      </c>
      <c r="Z7" s="86"/>
      <c r="AA7" s="87"/>
      <c r="AB7" t="s" s="88">
        <f>IF(AJ7&gt;1,VLOOKUP(AJ7,$AO$32:$AQ$87,3),"")</f>
      </c>
      <c r="AC7" t="s" s="88">
        <f>IF(AK7&gt;1,IF(AB7&lt;&gt;"",", ","")&amp;VLOOKUP(AK7,$AO$32:$AQ$87,3),"")</f>
      </c>
      <c r="AD7" t="s" s="88">
        <f>IF(AL7&gt;1,IF(AB7&amp;AC7&lt;&gt;"",", ","")&amp;VLOOKUP(AL7,$AO$32:$AQ$87,3),"")</f>
      </c>
      <c r="AE7" t="s" s="88">
        <f>IF(AM7&gt;1,IF(AB7&amp;AC7&amp;AD7&lt;&gt;"",", ","")&amp;VLOOKUP(AM7,$AO$32:$AQ$87,3),"")</f>
      </c>
      <c r="AF7" t="s" s="88">
        <f>IF(AN7&gt;1,IF(AB7&amp;AC7&amp;AD7&amp;AE7&lt;&gt;"",", ","")&amp;VLOOKUP(AN7,$AO$32:$AQ$87,3),"")</f>
      </c>
      <c r="AG7" t="s" s="88">
        <f>IF(AO7&gt;1,IF(AB7&amp;AC7&amp;AD7&amp;AE7&amp;AF7&lt;&gt;"",", ","")&amp;VLOOKUP(AO7,$AO$32:$AQ$87,3),"")</f>
      </c>
      <c r="AH7" s="89"/>
      <c r="AI7" s="90"/>
      <c r="AJ7" s="91">
        <v>1</v>
      </c>
      <c r="AK7" s="92">
        <v>1</v>
      </c>
      <c r="AL7" s="92">
        <v>1</v>
      </c>
      <c r="AM7" s="92">
        <v>1</v>
      </c>
      <c r="AN7" s="92">
        <v>1</v>
      </c>
      <c r="AO7" s="92">
        <v>1</v>
      </c>
      <c r="AP7" s="20">
        <v>1</v>
      </c>
      <c r="AQ7" s="59">
        <f>VLOOKUP(D7,$AX1:$BD240,2,FALSE)</f>
        <v>7</v>
      </c>
      <c r="AR7" s="59">
        <f>VLOOKUP(D7,$AX1:$BD240,3,FALSE)</f>
        <v>3</v>
      </c>
      <c r="AS7" s="59">
        <f>VLOOKUP(D7,$AX1:$BD240,4,FALSE)</f>
        <v>3</v>
      </c>
      <c r="AT7" s="59">
        <f>VLOOKUP(D7,$AX1:$BD240,5,FALSE)</f>
        <v>8</v>
      </c>
      <c r="AU7" s="94">
        <f>IF(L7&lt;&gt;"",0,(IF(D7&lt;&gt;"",VLOOKUP(D7,AX1:BD240,7,FALSE)+(Z7+T37+U37+V37+W37+X37+Y37)*1000,0)))</f>
        <v>90000</v>
      </c>
      <c r="AV7" s="59"/>
      <c r="AW7" s="22">
        <f>IF(AX7="","",AW6+1)</f>
        <v>5</v>
      </c>
      <c r="AX7" t="s" s="64">
        <v>186</v>
      </c>
      <c r="AY7" s="100">
        <v>6</v>
      </c>
      <c r="AZ7" s="100">
        <v>3</v>
      </c>
      <c r="BA7" s="100">
        <v>3</v>
      </c>
      <c r="BB7" s="100">
        <v>7</v>
      </c>
      <c r="BC7" t="s" s="101">
        <v>187</v>
      </c>
      <c r="BD7" s="26">
        <v>50000</v>
      </c>
      <c r="BE7" t="s" s="29">
        <v>188</v>
      </c>
      <c r="BF7" t="s" s="29">
        <v>78</v>
      </c>
      <c r="BG7" t="s" s="29">
        <v>78</v>
      </c>
      <c r="BH7" t="s" s="29">
        <v>78</v>
      </c>
      <c r="BI7" t="s" s="29">
        <v>78</v>
      </c>
      <c r="BJ7" t="s" s="29">
        <v>78</v>
      </c>
      <c r="BK7" s="100">
        <v>11</v>
      </c>
      <c r="BL7" s="26"/>
      <c r="BM7" s="27">
        <v>6</v>
      </c>
      <c r="BN7" t="s" s="28">
        <v>53</v>
      </c>
      <c r="BO7" s="26">
        <v>50000</v>
      </c>
      <c r="BP7" t="s" s="29">
        <v>189</v>
      </c>
      <c r="BQ7" t="s" s="29">
        <v>46</v>
      </c>
      <c r="BR7" s="26"/>
      <c r="BS7" s="30">
        <f>IF(BT7="","",BS6+1)</f>
        <v>7</v>
      </c>
      <c r="BT7" t="s" s="64">
        <f>IF(BU7=0,"",BU7)</f>
        <v>190</v>
      </c>
      <c r="BU7" t="s" s="64">
        <f>HLOOKUP(I$21,BZ$2:CW$16,7,FALSE)</f>
        <v>190</v>
      </c>
      <c r="BV7" s="26">
        <f>IF(BU7=0,"",COUNTIF($D$3:$D$18,BU7))</f>
        <v>0</v>
      </c>
      <c r="BW7" s="26">
        <f>IF(BU7=0,"",VLOOKUP(BT7,$AX1:$BK240,14,FALSE))</f>
        <v>1</v>
      </c>
      <c r="BX7" s="26"/>
      <c r="BY7" s="27">
        <v>5</v>
      </c>
      <c r="BZ7" t="s" s="64">
        <v>169</v>
      </c>
      <c r="CA7" t="s" s="64">
        <v>191</v>
      </c>
      <c r="CB7" t="s" s="64">
        <v>192</v>
      </c>
      <c r="CC7" t="s" s="64">
        <v>193</v>
      </c>
      <c r="CD7" t="s" s="64">
        <v>194</v>
      </c>
      <c r="CE7" t="s" s="64">
        <v>195</v>
      </c>
      <c r="CF7" t="s" s="64">
        <v>196</v>
      </c>
      <c r="CG7" t="s" s="64">
        <v>197</v>
      </c>
      <c r="CH7" t="s" s="64">
        <v>198</v>
      </c>
      <c r="CI7" t="s" s="64">
        <v>196</v>
      </c>
      <c r="CJ7" t="s" s="64">
        <v>64</v>
      </c>
      <c r="CK7" t="s" s="64">
        <v>199</v>
      </c>
      <c r="CL7" t="s" s="64">
        <v>200</v>
      </c>
      <c r="CM7" t="s" s="64">
        <v>201</v>
      </c>
      <c r="CN7" t="s" s="64">
        <v>202</v>
      </c>
      <c r="CO7" t="s" s="64">
        <v>191</v>
      </c>
      <c r="CP7" t="s" s="64">
        <v>192</v>
      </c>
      <c r="CQ7" t="s" s="64">
        <v>203</v>
      </c>
      <c r="CR7" t="s" s="64">
        <v>204</v>
      </c>
      <c r="CS7" t="s" s="64">
        <v>200</v>
      </c>
      <c r="CT7" t="s" s="64">
        <v>205</v>
      </c>
      <c r="CU7" t="s" s="64">
        <v>206</v>
      </c>
      <c r="CV7" t="s" s="64">
        <v>207</v>
      </c>
      <c r="CW7" t="s" s="64">
        <v>208</v>
      </c>
      <c r="CX7" s="33"/>
      <c r="CY7" s="33"/>
      <c r="CZ7" s="33"/>
      <c r="DA7" s="33"/>
      <c r="DB7" s="33"/>
      <c r="DC7" s="33"/>
      <c r="DD7" s="33"/>
      <c r="DE7" s="33"/>
      <c r="DF7" s="33"/>
      <c r="DG7" s="33"/>
      <c r="DH7" s="33"/>
      <c r="DI7" s="33"/>
      <c r="DJ7" s="33"/>
      <c r="DK7" s="33"/>
      <c r="DL7" s="33"/>
      <c r="DM7" s="33"/>
      <c r="DN7" s="33"/>
      <c r="DO7" s="33"/>
      <c r="DP7" s="33"/>
      <c r="DQ7" s="33"/>
      <c r="DR7" s="33"/>
      <c r="DS7" s="33"/>
      <c r="DT7" s="33"/>
      <c r="DU7" s="33"/>
      <c r="DV7" s="33"/>
      <c r="DW7" s="33"/>
      <c r="DX7" s="33"/>
      <c r="GF7" s="26"/>
    </row>
    <row r="8" s="14" customFormat="1" ht="18" customHeight="1">
      <c r="A8" s="35"/>
      <c r="B8" s="68">
        <v>6</v>
      </c>
      <c r="C8" s="69"/>
      <c r="D8" t="s" s="70">
        <v>184</v>
      </c>
      <c r="E8" s="71">
        <f>IF(D8&lt;&gt;"",IF(X8="Star",VLOOKUP(D8,$AX1:$BD240,2,FALSE),VLOOKUP(D8,$AX1:$BD240,2,FALSE)+N8+IF(AJ8=2,1)+IF(AK8=2,1)+IF(AL8=2,1)+IF(AM8=2,1)+IF(AN8=2,1)+IF(AO8=2,1)),"")</f>
        <v>7</v>
      </c>
      <c r="F8" s="72">
        <f>IF(D8&lt;&gt;"",IF(X8="Star",VLOOKUP(D8,$AX1:$BD240,3,FALSE),VLOOKUP(D8,$AX1:$BD240,3,FALSE)+O8+IF(AJ8=5,1)+IF(AK8=5,1)+IF(AL8=5,1)+IF(AM8=5,1)+IF(AN8=5,1)+IF(AO8=5,1)),"")</f>
        <v>3</v>
      </c>
      <c r="G8" s="72">
        <f>IF(D8&lt;&gt;"",IF(X8="Star",VLOOKUP(D8,$AX1:$BD240,4,FALSE),VLOOKUP(D8,$AX1:$BD240,4,FALSE)+P8+IF(AJ8=4,1)+IF(AK8=4,1)+IF(AL8=4,1)+IF(AM8=4,1)+IF(AN8=4,1)+IF(AO8=4,1)),"")</f>
        <v>3</v>
      </c>
      <c r="H8" s="73">
        <f>IF(D8&lt;&gt;"",IF(X8="Star",VLOOKUP(D8,$AX1:$BD240,5,FALSE),VLOOKUP(D8,$AX1:$BD240,5,FALSE)+Q8+IF(AJ8=3,1)+IF(AK8=3,1)+IF(AL8=3,1)+IF(AM8=3,1)+IF(AN8=3,1)+IF(AO8=3,1)),"")</f>
        <v>8</v>
      </c>
      <c r="I8" t="s" s="74">
        <f>IF(D8="","",IF(VLOOKUP(D8,$BT$2:$BW$14,3,FALSE)&gt;VLOOKUP(D8,$BT$2:$BW$14,4,FALSE),"Player type quantity surpassed",VLOOKUP(D8,$AX1:$BD240,6,FALSE)))</f>
        <v>185</v>
      </c>
      <c r="J8" t="s" s="75">
        <f>AB8&amp;AC8&amp;AD8&amp;AE8&amp;AF8&amp;AG8&amp;IF(AH8&lt;&gt;"",IF(AB8&amp;AC8&amp;AD8&amp;AE8&amp;AF8&amp;AG8&lt;&gt;"",", ","")&amp;AH8,"")</f>
      </c>
      <c r="K8" t="s" s="76">
        <f>IF(X8="Star","n/a",IF(X8&gt;=176,"6",IF(X8&gt;=76,"5",IF(X8&gt;=51,"4",IF(X8&gt;=31,"3",IF(X8&gt;=16,"2",IF(X8&gt;=6,"1","")))))))</f>
      </c>
      <c r="L8" s="77"/>
      <c r="M8" s="77"/>
      <c r="N8" s="78"/>
      <c r="O8" s="79"/>
      <c r="P8" s="79"/>
      <c r="Q8" s="80"/>
      <c r="R8" s="81"/>
      <c r="S8" s="82"/>
      <c r="T8" s="82"/>
      <c r="U8" s="82"/>
      <c r="V8" s="79"/>
      <c r="W8" s="83"/>
      <c r="X8" s="84">
        <f>IF(LEFT(D8,1)="*","Star",R8*2+S8*1+T8*3+U8*2+W8*5+AA8)</f>
        <v>0</v>
      </c>
      <c r="Y8" s="85">
        <f>IF(D8&lt;&gt;"",(Z8+T38+U38+V38+W38+X38+Y38)*1000+VLOOKUP(D8,AX1:BD240,7,FALSE),0)</f>
        <v>90000</v>
      </c>
      <c r="Z8" s="86"/>
      <c r="AA8" s="87"/>
      <c r="AB8" t="s" s="88">
        <f>IF(AJ8&gt;1,VLOOKUP(AJ8,$AO$32:$AQ$87,3),"")</f>
      </c>
      <c r="AC8" t="s" s="88">
        <f>IF(AK8&gt;1,IF(AB8&lt;&gt;"",", ","")&amp;VLOOKUP(AK8,$AO$32:$AQ$87,3),"")</f>
      </c>
      <c r="AD8" t="s" s="88">
        <f>IF(AL8&gt;1,IF(AB8&amp;AC8&lt;&gt;"",", ","")&amp;VLOOKUP(AL8,$AO$32:$AQ$87,3),"")</f>
      </c>
      <c r="AE8" t="s" s="88">
        <f>IF(AM8&gt;1,IF(AB8&amp;AC8&amp;AD8&lt;&gt;"",", ","")&amp;VLOOKUP(AM8,$AO$32:$AQ$87,3),"")</f>
      </c>
      <c r="AF8" t="s" s="88">
        <f>IF(AN8&gt;1,IF(AB8&amp;AC8&amp;AD8&amp;AE8&lt;&gt;"",", ","")&amp;VLOOKUP(AN8,$AO$32:$AQ$87,3),"")</f>
      </c>
      <c r="AG8" t="s" s="88">
        <f>IF(AO8&gt;1,IF(AB8&amp;AC8&amp;AD8&amp;AE8&amp;AF8&lt;&gt;"",", ","")&amp;VLOOKUP(AO8,$AO$32:$AQ$87,3),"")</f>
      </c>
      <c r="AH8" s="89"/>
      <c r="AI8" s="90"/>
      <c r="AJ8" s="91">
        <v>1</v>
      </c>
      <c r="AK8" s="92">
        <v>1</v>
      </c>
      <c r="AL8" s="92">
        <v>1</v>
      </c>
      <c r="AM8" s="92">
        <v>1</v>
      </c>
      <c r="AN8" s="92">
        <v>1</v>
      </c>
      <c r="AO8" s="92">
        <v>1</v>
      </c>
      <c r="AP8" s="20">
        <v>1</v>
      </c>
      <c r="AQ8" s="59">
        <f>VLOOKUP(D8,$AX1:$BD240,2,FALSE)</f>
        <v>7</v>
      </c>
      <c r="AR8" s="59">
        <f>VLOOKUP(D8,$AX1:$BD240,3,FALSE)</f>
        <v>3</v>
      </c>
      <c r="AS8" s="59">
        <f>VLOOKUP(D8,$AX1:$BD240,4,FALSE)</f>
        <v>3</v>
      </c>
      <c r="AT8" s="59">
        <f>VLOOKUP(D8,$AX1:$BD240,5,FALSE)</f>
        <v>8</v>
      </c>
      <c r="AU8" s="94">
        <f>IF(L8&lt;&gt;"",0,(IF(D8&lt;&gt;"",VLOOKUP(D8,AX1:BD240,7,FALSE)+(Z8+T38+U38+V38+W38+X38+Y38)*1000,0)))</f>
        <v>90000</v>
      </c>
      <c r="AV8" s="59"/>
      <c r="AW8" s="22">
        <f>IF(AX8="","",AW7+1)</f>
        <v>6</v>
      </c>
      <c r="AX8" t="s" s="64">
        <v>81</v>
      </c>
      <c r="AY8" s="100">
        <v>6</v>
      </c>
      <c r="AZ8" s="100">
        <v>3</v>
      </c>
      <c r="BA8" s="100">
        <v>3</v>
      </c>
      <c r="BB8" s="100">
        <v>8</v>
      </c>
      <c r="BC8" t="s" s="101">
        <v>209</v>
      </c>
      <c r="BD8" s="26">
        <v>60000</v>
      </c>
      <c r="BE8" t="s" s="29">
        <v>210</v>
      </c>
      <c r="BF8" s="26">
        <v>20</v>
      </c>
      <c r="BG8" s="26">
        <v>30</v>
      </c>
      <c r="BH8" s="26">
        <v>30</v>
      </c>
      <c r="BI8" s="26">
        <v>20</v>
      </c>
      <c r="BJ8" s="26">
        <v>20</v>
      </c>
      <c r="BK8" s="26">
        <v>16</v>
      </c>
      <c r="BL8" s="26"/>
      <c r="BM8" s="27">
        <v>7</v>
      </c>
      <c r="BN8" t="s" s="28">
        <v>54</v>
      </c>
      <c r="BO8" s="26">
        <v>50000</v>
      </c>
      <c r="BP8" t="s" s="29">
        <v>211</v>
      </c>
      <c r="BQ8" t="s" s="29">
        <v>46</v>
      </c>
      <c r="BR8" s="26"/>
      <c r="BS8" s="30">
        <f>IF(BT8="","",BS7+1)</f>
        <v>8</v>
      </c>
      <c r="BT8" t="s" s="64">
        <f>IF(BU8=0,"",BU8)</f>
        <v>212</v>
      </c>
      <c r="BU8" t="s" s="64">
        <f>HLOOKUP(I$21,BZ$2:CW$16,8,FALSE)</f>
        <v>212</v>
      </c>
      <c r="BV8" s="26">
        <f>IF(BU8=0,"",COUNTIF($D$3:$D$18,BU8))</f>
        <v>0</v>
      </c>
      <c r="BW8" s="26">
        <f>IF(BU8=0,"",VLOOKUP(BT8,$AX1:$BK240,14,FALSE))</f>
        <v>1</v>
      </c>
      <c r="BX8" s="26"/>
      <c r="BY8" s="27">
        <v>6</v>
      </c>
      <c r="BZ8" t="s" s="64">
        <v>207</v>
      </c>
      <c r="CA8" t="s" s="64">
        <v>213</v>
      </c>
      <c r="CB8" t="s" s="64">
        <v>214</v>
      </c>
      <c r="CC8" t="s" s="64">
        <v>215</v>
      </c>
      <c r="CD8" t="s" s="64">
        <v>216</v>
      </c>
      <c r="CE8" t="s" s="64">
        <v>169</v>
      </c>
      <c r="CF8" t="s" s="64">
        <v>217</v>
      </c>
      <c r="CG8" t="s" s="64">
        <v>218</v>
      </c>
      <c r="CH8" t="s" s="64">
        <v>219</v>
      </c>
      <c r="CI8" t="s" s="64">
        <v>220</v>
      </c>
      <c r="CJ8" t="s" s="64">
        <v>221</v>
      </c>
      <c r="CK8" t="s" s="64">
        <v>222</v>
      </c>
      <c r="CL8" t="s" s="64">
        <v>207</v>
      </c>
      <c r="CM8" t="s" s="64">
        <v>182</v>
      </c>
      <c r="CN8" t="s" s="64">
        <v>223</v>
      </c>
      <c r="CO8" t="s" s="64">
        <v>224</v>
      </c>
      <c r="CP8" t="s" s="64">
        <v>162</v>
      </c>
      <c r="CQ8" t="s" s="64">
        <v>225</v>
      </c>
      <c r="CR8" t="s" s="64">
        <v>226</v>
      </c>
      <c r="CS8" t="s" s="64">
        <v>207</v>
      </c>
      <c r="CT8" t="s" s="64">
        <v>155</v>
      </c>
      <c r="CU8" t="s" s="64">
        <v>177</v>
      </c>
      <c r="CV8" t="s" s="64">
        <v>219</v>
      </c>
      <c r="CW8" t="s" s="64">
        <v>217</v>
      </c>
      <c r="CX8" s="33"/>
      <c r="CY8" s="33"/>
      <c r="CZ8" s="33"/>
      <c r="DA8" s="33"/>
      <c r="DB8" s="33"/>
      <c r="DC8" s="33"/>
      <c r="DD8" s="33"/>
      <c r="DE8" s="33"/>
      <c r="DF8" s="33"/>
      <c r="DG8" s="33"/>
      <c r="DH8" s="33"/>
      <c r="DI8" s="33"/>
      <c r="DJ8" s="33"/>
      <c r="DK8" s="33"/>
      <c r="DL8" s="33"/>
      <c r="DM8" s="33"/>
      <c r="DN8" s="33"/>
      <c r="DO8" s="33"/>
      <c r="DP8" s="33"/>
      <c r="DQ8" s="33"/>
      <c r="DR8" s="33"/>
      <c r="DS8" s="33"/>
      <c r="DT8" s="33"/>
      <c r="DU8" s="33"/>
      <c r="DV8" s="33"/>
      <c r="DW8" s="33"/>
      <c r="DX8" s="33"/>
      <c r="GF8" s="26"/>
    </row>
    <row r="9" s="14" customFormat="1" ht="18" customHeight="1">
      <c r="A9" s="35"/>
      <c r="B9" s="68">
        <v>7</v>
      </c>
      <c r="C9" s="69"/>
      <c r="D9" t="s" s="70">
        <v>227</v>
      </c>
      <c r="E9" s="71">
        <f>IF(D9&lt;&gt;"",IF(X9="Star",VLOOKUP(D9,$AX1:$BD240,2,FALSE),VLOOKUP(D9,$AX1:$BD240,2,FALSE)+N9+IF(AJ9=2,1)+IF(AK9=2,1)+IF(AL9=2,1)+IF(AM9=2,1)+IF(AN9=2,1)+IF(AO9=2,1)),"")</f>
        <v>7</v>
      </c>
      <c r="F9" s="72">
        <f>IF(D9&lt;&gt;"",IF(X9="Star",VLOOKUP(D9,$AX1:$BD240,3,FALSE),VLOOKUP(D9,$AX1:$BD240,3,FALSE)+O9+IF(AJ9=5,1)+IF(AK9=5,1)+IF(AL9=5,1)+IF(AM9=5,1)+IF(AN9=5,1)+IF(AO9=5,1)),"")</f>
        <v>3</v>
      </c>
      <c r="G9" s="72">
        <f>IF(D9&lt;&gt;"",IF(X9="Star",VLOOKUP(D9,$AX1:$BD240,4,FALSE),VLOOKUP(D9,$AX1:$BD240,4,FALSE)+P9+IF(AJ9=4,1)+IF(AK9=4,1)+IF(AL9=4,1)+IF(AM9=4,1)+IF(AN9=4,1)+IF(AO9=4,1)),"")</f>
        <v>3</v>
      </c>
      <c r="H9" s="73">
        <f>IF(D9&lt;&gt;"",IF(X9="Star",VLOOKUP(D9,$AX1:$BD240,5,FALSE),VLOOKUP(D9,$AX1:$BD240,5,FALSE)+Q9+IF(AJ9=3,1)+IF(AK9=3,1)+IF(AL9=3,1)+IF(AM9=3,1)+IF(AN9=3,1)+IF(AO9=3,1)),"")</f>
        <v>7</v>
      </c>
      <c r="I9" t="s" s="74">
        <f>IF(D9="","",IF(VLOOKUP(D9,$BT$2:$BW$14,3,FALSE)&gt;VLOOKUP(D9,$BT$2:$BW$14,4,FALSE),"Player type quantity surpassed",VLOOKUP(D9,$AX1:$BD240,6,FALSE)))</f>
        <v>228</v>
      </c>
      <c r="J9" s="102"/>
      <c r="K9" t="s" s="76">
        <f>IF(X9="Star","n/a",IF(X9&gt;=176,"6",IF(X9&gt;=76,"5",IF(X9&gt;=51,"4",IF(X9&gt;=31,"3",IF(X9&gt;=16,"2",IF(X9&gt;=6,"1","")))))))</f>
      </c>
      <c r="L9" s="77"/>
      <c r="M9" s="77"/>
      <c r="N9" s="78"/>
      <c r="O9" s="79"/>
      <c r="P9" s="79"/>
      <c r="Q9" s="80"/>
      <c r="R9" s="81"/>
      <c r="S9" s="82"/>
      <c r="T9" s="82"/>
      <c r="U9" s="82"/>
      <c r="V9" s="79"/>
      <c r="W9" s="83"/>
      <c r="X9" s="84">
        <f>IF(LEFT(D9,1)="*","Star",R9*2+S9*1+T9*3+U9*2+W9*5+AA9)</f>
        <v>0</v>
      </c>
      <c r="Y9" s="85">
        <f>IF(D9&lt;&gt;"",(Z9+T39+U39+V39+W39+X39+Y39)*1000+VLOOKUP(D9,AX1:BD240,7,FALSE),0)</f>
        <v>70000</v>
      </c>
      <c r="Z9" s="86"/>
      <c r="AA9" s="87"/>
      <c r="AB9" t="s" s="88">
        <f>IF(AJ9&gt;1,VLOOKUP(AJ9,$AO$32:$AQ$87,3),"")</f>
      </c>
      <c r="AC9" t="s" s="88">
        <f>IF(AK9&gt;1,IF(AB9&lt;&gt;"",", ","")&amp;VLOOKUP(AK9,$AO$32:$AQ$87,3),"")</f>
      </c>
      <c r="AD9" t="s" s="88">
        <f>IF(AL9&gt;1,IF(AB9&amp;AC9&lt;&gt;"",", ","")&amp;VLOOKUP(AL9,$AO$32:$AQ$87,3),"")</f>
      </c>
      <c r="AE9" t="s" s="88">
        <f>IF(AM9&gt;1,IF(AB9&amp;AC9&amp;AD9&lt;&gt;"",", ","")&amp;VLOOKUP(AM9,$AO$32:$AQ$87,3),"")</f>
      </c>
      <c r="AF9" t="s" s="88">
        <f>IF(AN9&gt;1,IF(AB9&amp;AC9&amp;AD9&amp;AE9&lt;&gt;"",", ","")&amp;VLOOKUP(AN9,$AO$32:$AQ$87,3),"")</f>
      </c>
      <c r="AG9" t="s" s="88">
        <f>IF(AO9&gt;1,IF(AB9&amp;AC9&amp;AD9&amp;AE9&amp;AF9&lt;&gt;"",", ","")&amp;VLOOKUP(AO9,$AO$32:$AQ$87,3),"")</f>
      </c>
      <c r="AH9" s="89"/>
      <c r="AI9" s="90"/>
      <c r="AJ9" s="91">
        <v>1</v>
      </c>
      <c r="AK9" s="92">
        <v>1</v>
      </c>
      <c r="AL9" s="92">
        <v>1</v>
      </c>
      <c r="AM9" s="92">
        <v>1</v>
      </c>
      <c r="AN9" s="92">
        <v>1</v>
      </c>
      <c r="AO9" s="92">
        <v>1</v>
      </c>
      <c r="AP9" s="20">
        <v>1</v>
      </c>
      <c r="AQ9" s="59">
        <f>VLOOKUP(D9,$AX1:$BD240,2,FALSE)</f>
        <v>7</v>
      </c>
      <c r="AR9" s="59">
        <f>VLOOKUP(D9,$AX1:$BD240,3,FALSE)</f>
        <v>3</v>
      </c>
      <c r="AS9" s="59">
        <f>VLOOKUP(D9,$AX1:$BD240,4,FALSE)</f>
        <v>3</v>
      </c>
      <c r="AT9" s="59">
        <f>VLOOKUP(D9,$AX1:$BD240,5,FALSE)</f>
        <v>7</v>
      </c>
      <c r="AU9" s="94">
        <f>IF(L9&lt;&gt;"",0,(IF(D9&lt;&gt;"",VLOOKUP(D9,AX1:BD240,7,FALSE)+(Z9+T39+U39+V39+W39+X39+Y39)*1000,0)))</f>
        <v>70000</v>
      </c>
      <c r="AV9" s="59"/>
      <c r="AW9" s="22">
        <f>IF(AX9="","",AW8+1)</f>
        <v>7</v>
      </c>
      <c r="AX9" t="s" s="64">
        <v>108</v>
      </c>
      <c r="AY9" s="100">
        <v>5</v>
      </c>
      <c r="AZ9" s="100">
        <v>4</v>
      </c>
      <c r="BA9" s="100">
        <v>3</v>
      </c>
      <c r="BB9" s="100">
        <v>9</v>
      </c>
      <c r="BD9" s="26">
        <v>100000</v>
      </c>
      <c r="BE9" t="s" s="29">
        <v>229</v>
      </c>
      <c r="BF9" s="26">
        <v>20</v>
      </c>
      <c r="BG9" s="26">
        <v>30</v>
      </c>
      <c r="BH9" s="26">
        <v>30</v>
      </c>
      <c r="BI9" s="26">
        <v>20</v>
      </c>
      <c r="BJ9" s="26">
        <v>20</v>
      </c>
      <c r="BK9" s="26">
        <v>4</v>
      </c>
      <c r="BL9" s="26"/>
      <c r="BM9" s="27">
        <v>8</v>
      </c>
      <c r="BN9" t="s" s="28">
        <v>55</v>
      </c>
      <c r="BO9" s="26">
        <v>60000</v>
      </c>
      <c r="BP9" t="s" s="29">
        <v>230</v>
      </c>
      <c r="BQ9" t="s" s="29">
        <v>46</v>
      </c>
      <c r="BR9" s="26"/>
      <c r="BS9" s="30">
        <f>IF(BT9="","",BS8+1)</f>
        <v>9</v>
      </c>
      <c r="BT9" t="s" s="64">
        <f>IF(BU9=0,"",BU9)</f>
        <v>231</v>
      </c>
      <c r="BU9" t="s" s="64">
        <f>HLOOKUP(I$21,BZ$2:CW$16,9,FALSE)</f>
        <v>231</v>
      </c>
      <c r="BV9" s="26">
        <f>IF(BU9=0,"",COUNTIF($D$3:$D$18,BU9))</f>
        <v>0</v>
      </c>
      <c r="BW9" s="26">
        <f>IF(BU9=0,"",VLOOKUP(BT9,$AX1:$BK240,14,FALSE))</f>
        <v>1</v>
      </c>
      <c r="BX9" s="26"/>
      <c r="BY9" s="27">
        <v>7</v>
      </c>
      <c r="BZ9" t="s" s="64">
        <v>219</v>
      </c>
      <c r="CA9" t="s" s="64">
        <v>232</v>
      </c>
      <c r="CB9" t="s" s="64">
        <v>232</v>
      </c>
      <c r="CC9" t="s" s="64">
        <v>233</v>
      </c>
      <c r="CD9" t="s" s="64">
        <v>220</v>
      </c>
      <c r="CE9" t="s" s="64">
        <v>234</v>
      </c>
      <c r="CF9" t="s" s="64">
        <v>220</v>
      </c>
      <c r="CG9" t="s" s="64">
        <v>149</v>
      </c>
      <c r="CH9" t="s" s="64">
        <v>235</v>
      </c>
      <c r="CI9" t="s" s="64">
        <v>169</v>
      </c>
      <c r="CJ9" t="s" s="64">
        <v>169</v>
      </c>
      <c r="CK9" t="s" s="64">
        <v>236</v>
      </c>
      <c r="CL9" t="s" s="64">
        <v>219</v>
      </c>
      <c r="CM9" t="s" s="64">
        <v>199</v>
      </c>
      <c r="CN9" t="s" s="64">
        <v>169</v>
      </c>
      <c r="CO9" t="s" s="64">
        <v>213</v>
      </c>
      <c r="CP9" t="s" s="64">
        <v>219</v>
      </c>
      <c r="CQ9" t="s" s="64">
        <v>149</v>
      </c>
      <c r="CR9" t="s" s="64">
        <v>237</v>
      </c>
      <c r="CS9" t="s" s="64">
        <v>238</v>
      </c>
      <c r="CT9" t="s" s="64">
        <v>199</v>
      </c>
      <c r="CU9" t="s" s="64">
        <v>239</v>
      </c>
      <c r="CV9" t="s" s="64">
        <v>240</v>
      </c>
      <c r="CW9" t="s" s="64">
        <v>220</v>
      </c>
      <c r="CX9" s="33"/>
      <c r="CY9" s="33"/>
      <c r="CZ9" s="33"/>
      <c r="DA9" s="33"/>
      <c r="DB9" s="33"/>
      <c r="DC9" s="33"/>
      <c r="DD9" s="33"/>
      <c r="DE9" s="33"/>
      <c r="DF9" s="33"/>
      <c r="DG9" s="33"/>
      <c r="DH9" s="33"/>
      <c r="DI9" s="33"/>
      <c r="DJ9" s="33"/>
      <c r="DK9" s="33"/>
      <c r="DL9" s="33"/>
      <c r="DM9" s="33"/>
      <c r="DN9" s="33"/>
      <c r="DO9" s="33"/>
      <c r="DP9" s="33"/>
      <c r="DQ9" s="33"/>
      <c r="DR9" s="33"/>
      <c r="DS9" s="33"/>
      <c r="DT9" s="33"/>
      <c r="DU9" s="33"/>
      <c r="DV9" s="33"/>
      <c r="DW9" s="33"/>
      <c r="DX9" s="33"/>
      <c r="GF9" s="26"/>
    </row>
    <row r="10" s="14" customFormat="1" ht="18" customHeight="1">
      <c r="A10" s="35"/>
      <c r="B10" s="68">
        <v>8</v>
      </c>
      <c r="C10" s="69"/>
      <c r="D10" t="s" s="70">
        <v>241</v>
      </c>
      <c r="E10" s="71">
        <f>IF(D10&lt;&gt;"",IF(X10="Star",VLOOKUP(D10,$AX1:$BD240,2,FALSE),VLOOKUP(D10,$AX1:$BD240,2,FALSE)+N10+IF(AJ10=2,1)+IF(AK10=2,1)+IF(AL10=2,1)+IF(AM10=2,1)+IF(AN10=2,1)+IF(AO10=2,1)),"")</f>
        <v>7</v>
      </c>
      <c r="F10" s="72">
        <f>IF(D10&lt;&gt;"",IF(X10="Star",VLOOKUP(D10,$AX1:$BD240,3,FALSE),VLOOKUP(D10,$AX1:$BD240,3,FALSE)+O10+IF(AJ10=5,1)+IF(AK10=5,1)+IF(AL10=5,1)+IF(AM10=5,1)+IF(AN10=5,1)+IF(AO10=5,1)),"")</f>
        <v>3</v>
      </c>
      <c r="G10" s="72">
        <f>IF(D10&lt;&gt;"",IF(X10="Star",VLOOKUP(D10,$AX1:$BD240,4,FALSE),VLOOKUP(D10,$AX1:$BD240,4,FALSE)+P10+IF(AJ10=4,1)+IF(AK10=4,1)+IF(AL10=4,1)+IF(AM10=4,1)+IF(AN10=4,1)+IF(AO10=4,1)),"")</f>
        <v>3</v>
      </c>
      <c r="H10" s="73">
        <f>IF(D10&lt;&gt;"",IF(X10="Star",VLOOKUP(D10,$AX1:$BD240,5,FALSE),VLOOKUP(D10,$AX1:$BD240,5,FALSE)+Q10+IF(AJ10=3,1)+IF(AK10=3,1)+IF(AL10=3,1)+IF(AM10=3,1)+IF(AN10=3,1)+IF(AO10=3,1)),"")</f>
        <v>7</v>
      </c>
      <c r="I10" s="103">
        <f>IF(D10="","",IF(VLOOKUP(D10,$BT$2:$BW$14,3,FALSE)&gt;VLOOKUP(D10,$BT$2:$BW$14,4,FALSE),"Player type quantity surpassed",VLOOKUP(D10,$AX1:$BD240,6,FALSE)))</f>
        <v>0</v>
      </c>
      <c r="J10" t="s" s="75">
        <v>74</v>
      </c>
      <c r="K10" t="s" s="76">
        <f>IF(X10="Star","n/a",IF(X10&gt;=176,"6",IF(X10&gt;=76,"5",IF(X10&gt;=51,"4",IF(X10&gt;=31,"3",IF(X10&gt;=16,"2",IF(X10&gt;=6,"1","")))))))</f>
      </c>
      <c r="L10" s="77"/>
      <c r="M10" s="77"/>
      <c r="N10" s="78"/>
      <c r="O10" s="79"/>
      <c r="P10" s="79"/>
      <c r="Q10" s="80"/>
      <c r="R10" s="81"/>
      <c r="S10" s="82"/>
      <c r="T10" s="82"/>
      <c r="U10" s="82"/>
      <c r="V10" s="79"/>
      <c r="W10" s="83"/>
      <c r="X10" s="84">
        <f>IF(LEFT(D10,1)="*","Star",R10*2+S10*1+T10*3+U10*2+W10*5+AA10)</f>
        <v>0</v>
      </c>
      <c r="Y10" s="85">
        <f>IF(D10&lt;&gt;"",(Z10+T40+U40+V40+W40+X40+Y40)*1000+VLOOKUP(D10,AX1:BD240,7,FALSE),0)</f>
        <v>50000</v>
      </c>
      <c r="Z10" s="86"/>
      <c r="AA10" s="87"/>
      <c r="AB10" t="s" s="88">
        <f>IF(AJ10&gt;1,VLOOKUP(AJ10,$AO$32:$AQ$87,3),"")</f>
      </c>
      <c r="AC10" t="s" s="88">
        <f>IF(AK10&gt;1,IF(AB10&lt;&gt;"",", ","")&amp;VLOOKUP(AK10,$AO$32:$AQ$87,3),"")</f>
      </c>
      <c r="AD10" t="s" s="88">
        <f>IF(AL10&gt;1,IF(AB10&amp;AC10&lt;&gt;"",", ","")&amp;VLOOKUP(AL10,$AO$32:$AQ$87,3),"")</f>
      </c>
      <c r="AE10" t="s" s="88">
        <f>IF(AM10&gt;1,IF(AB10&amp;AC10&amp;AD10&lt;&gt;"",", ","")&amp;VLOOKUP(AM10,$AO$32:$AQ$87,3),"")</f>
      </c>
      <c r="AF10" t="s" s="88">
        <f>IF(AN10&gt;1,IF(AB10&amp;AC10&amp;AD10&amp;AE10&lt;&gt;"",", ","")&amp;VLOOKUP(AN10,$AO$32:$AQ$87,3),"")</f>
      </c>
      <c r="AG10" t="s" s="88">
        <f>IF(AO10&gt;1,IF(AB10&amp;AC10&amp;AD10&amp;AE10&amp;AF10&lt;&gt;"",", ","")&amp;VLOOKUP(AO10,$AO$32:$AQ$87,3),"")</f>
      </c>
      <c r="AH10" s="89"/>
      <c r="AI10" s="90"/>
      <c r="AJ10" s="91">
        <v>1</v>
      </c>
      <c r="AK10" s="92">
        <v>1</v>
      </c>
      <c r="AL10" s="92">
        <v>1</v>
      </c>
      <c r="AM10" s="92">
        <v>1</v>
      </c>
      <c r="AN10" s="92">
        <v>1</v>
      </c>
      <c r="AO10" s="92">
        <v>1</v>
      </c>
      <c r="AP10" s="20">
        <v>1</v>
      </c>
      <c r="AQ10" s="59">
        <f>VLOOKUP(D10,$AX1:$BD240,2,FALSE)</f>
        <v>7</v>
      </c>
      <c r="AR10" s="59">
        <f>VLOOKUP(D10,$AX1:$BD240,3,FALSE)</f>
        <v>3</v>
      </c>
      <c r="AS10" s="59">
        <f>VLOOKUP(D10,$AX1:$BD240,4,FALSE)</f>
        <v>3</v>
      </c>
      <c r="AT10" s="59">
        <f>VLOOKUP(D10,$AX1:$BD240,5,FALSE)</f>
        <v>7</v>
      </c>
      <c r="AU10" s="94">
        <f>IF(L10&lt;&gt;"",0,(IF(D10&lt;&gt;"",VLOOKUP(D10,AX1:BD240,7,FALSE)+(Z10+T40+U40+V40+W40+X40+Y40)*1000,0)))</f>
        <v>50000</v>
      </c>
      <c r="AV10" s="59"/>
      <c r="AW10" s="22">
        <f>IF(AX10="","",AW9+1)</f>
        <v>8</v>
      </c>
      <c r="AX10" t="s" s="64">
        <v>134</v>
      </c>
      <c r="AY10" s="100">
        <v>5</v>
      </c>
      <c r="AZ10" s="100">
        <v>5</v>
      </c>
      <c r="BA10" s="100">
        <v>2</v>
      </c>
      <c r="BB10" s="100">
        <v>8</v>
      </c>
      <c r="BC10" t="s" s="101">
        <v>242</v>
      </c>
      <c r="BD10" s="26">
        <v>150000</v>
      </c>
      <c r="BE10" t="s" s="29">
        <v>243</v>
      </c>
      <c r="BF10" s="26">
        <v>30</v>
      </c>
      <c r="BG10" s="26">
        <v>30</v>
      </c>
      <c r="BH10" s="26">
        <v>30</v>
      </c>
      <c r="BI10" s="26">
        <v>20</v>
      </c>
      <c r="BJ10" s="26">
        <v>20</v>
      </c>
      <c r="BK10" s="26">
        <v>1</v>
      </c>
      <c r="BL10" s="100"/>
      <c r="BM10" s="27">
        <v>9</v>
      </c>
      <c r="BN10" t="s" s="28">
        <v>56</v>
      </c>
      <c r="BO10" s="26">
        <v>60000</v>
      </c>
      <c r="BP10" t="s" s="29">
        <v>244</v>
      </c>
      <c r="BQ10" t="s" s="29">
        <v>46</v>
      </c>
      <c r="BR10" s="26"/>
      <c r="BS10" s="30">
        <f>IF(BT10="","",BS9+1)</f>
        <v>10</v>
      </c>
      <c r="BT10" t="s" s="64">
        <f>IF(BU10=0,"",BU10)</f>
        <v>245</v>
      </c>
      <c r="BU10" t="s" s="64">
        <f>HLOOKUP(I$21,BZ$2:CW$16,10,FALSE)</f>
        <v>245</v>
      </c>
      <c r="BV10" s="26">
        <f>IF(BU10=0,"",COUNTIF($D$3:$D$18,BU10))</f>
        <v>0</v>
      </c>
      <c r="BW10" s="26">
        <f>IF(BU10=0,"",VLOOKUP(BT10,$AX1:$BK240,14,FALSE))</f>
        <v>1</v>
      </c>
      <c r="BX10" s="26"/>
      <c r="BY10" s="27">
        <v>8</v>
      </c>
      <c r="BZ10" t="s" s="64">
        <v>235</v>
      </c>
      <c r="CA10" t="s" s="64">
        <v>219</v>
      </c>
      <c r="CB10" t="s" s="64">
        <v>246</v>
      </c>
      <c r="CC10" t="s" s="64">
        <v>177</v>
      </c>
      <c r="CD10" t="s" s="64">
        <v>247</v>
      </c>
      <c r="CE10" t="s" s="64">
        <v>248</v>
      </c>
      <c r="CF10" t="s" s="64">
        <v>247</v>
      </c>
      <c r="CG10" t="s" s="64">
        <v>249</v>
      </c>
      <c r="CH10" t="s" s="64">
        <v>250</v>
      </c>
      <c r="CI10" t="s" s="64">
        <v>219</v>
      </c>
      <c r="CJ10" t="s" s="64">
        <v>141</v>
      </c>
      <c r="CK10" t="s" s="64">
        <v>251</v>
      </c>
      <c r="CL10" t="s" s="64">
        <v>238</v>
      </c>
      <c r="CM10" t="s" s="64">
        <v>155</v>
      </c>
      <c r="CN10" t="s" s="64">
        <v>207</v>
      </c>
      <c r="CO10" t="s" s="64">
        <v>232</v>
      </c>
      <c r="CP10" t="s" s="64">
        <v>235</v>
      </c>
      <c r="CQ10" t="s" s="64">
        <v>177</v>
      </c>
      <c r="CR10" t="s" s="64">
        <v>252</v>
      </c>
      <c r="CS10" t="s" s="64">
        <v>219</v>
      </c>
      <c r="CT10" t="s" s="64">
        <v>222</v>
      </c>
      <c r="CU10" t="s" s="64">
        <v>253</v>
      </c>
      <c r="CV10" t="s" s="64">
        <v>254</v>
      </c>
      <c r="CW10" t="s" s="64">
        <v>169</v>
      </c>
      <c r="CX10" s="33"/>
      <c r="CY10" s="33"/>
      <c r="CZ10" s="33"/>
      <c r="DA10" s="33"/>
      <c r="DB10" s="33"/>
      <c r="DC10" s="33"/>
      <c r="DD10" s="33"/>
      <c r="DE10" s="33"/>
      <c r="DF10" s="33"/>
      <c r="DG10" s="33"/>
      <c r="DH10" s="33"/>
      <c r="DI10" s="33"/>
      <c r="DJ10" s="33"/>
      <c r="DK10" s="33"/>
      <c r="DL10" s="33"/>
      <c r="DM10" s="33"/>
      <c r="DN10" s="33"/>
      <c r="DO10" s="33"/>
      <c r="DP10" s="33"/>
      <c r="DQ10" s="33"/>
      <c r="DR10" s="33"/>
      <c r="DS10" s="33"/>
      <c r="DT10" s="33"/>
      <c r="DU10" s="33"/>
      <c r="DV10" s="33"/>
      <c r="DW10" s="33"/>
      <c r="DX10" s="33"/>
      <c r="GF10" s="100"/>
    </row>
    <row r="11" s="14" customFormat="1" ht="18" customHeight="1">
      <c r="A11" s="35"/>
      <c r="B11" s="68">
        <v>9</v>
      </c>
      <c r="C11" s="69"/>
      <c r="D11" t="s" s="70">
        <v>241</v>
      </c>
      <c r="E11" s="71">
        <f>IF(D11&lt;&gt;"",IF(X11="Star",VLOOKUP(D11,$AX1:$BD240,2,FALSE),VLOOKUP(D11,$AX1:$BD240,2,FALSE)+N11+IF(AJ11=2,1)+IF(AK11=2,1)+IF(AL11=2,1)+IF(AM11=2,1)+IF(AN11=2,1)+IF(AO11=2,1)),"")</f>
        <v>7</v>
      </c>
      <c r="F11" s="72">
        <f>IF(D11&lt;&gt;"",IF(X11="Star",VLOOKUP(D11,$AX1:$BD240,3,FALSE),VLOOKUP(D11,$AX1:$BD240,3,FALSE)+O11+IF(AJ11=5,1)+IF(AK11=5,1)+IF(AL11=5,1)+IF(AM11=5,1)+IF(AN11=5,1)+IF(AO11=5,1)),"")</f>
        <v>3</v>
      </c>
      <c r="G11" s="72">
        <f>IF(D11&lt;&gt;"",IF(X11="Star",VLOOKUP(D11,$AX1:$BD240,4,FALSE),VLOOKUP(D11,$AX1:$BD240,4,FALSE)+P11+IF(AJ11=4,1)+IF(AK11=4,1)+IF(AL11=4,1)+IF(AM11=4,1)+IF(AN11=4,1)+IF(AO11=4,1)),"")</f>
        <v>3</v>
      </c>
      <c r="H11" s="73">
        <f>IF(D11&lt;&gt;"",IF(X11="Star",VLOOKUP(D11,$AX1:$BD240,5,FALSE),VLOOKUP(D11,$AX1:$BD240,5,FALSE)+Q11+IF(AJ11=3,1)+IF(AK11=3,1)+IF(AL11=3,1)+IF(AM11=3,1)+IF(AN11=3,1)+IF(AO11=3,1)),"")</f>
        <v>7</v>
      </c>
      <c r="I11" s="103">
        <f>IF(D11="","",IF(VLOOKUP(D11,$BT$2:$BW$14,3,FALSE)&gt;VLOOKUP(D11,$BT$2:$BW$14,4,FALSE),"Player type quantity surpassed",VLOOKUP(D11,$AX1:$BD240,6,FALSE)))</f>
        <v>0</v>
      </c>
      <c r="J11" t="s" s="75">
        <v>255</v>
      </c>
      <c r="K11" t="s" s="76">
        <f>IF(X11="Star","n/a",IF(X11&gt;=176,"6",IF(X11&gt;=76,"5",IF(X11&gt;=51,"4",IF(X11&gt;=31,"3",IF(X11&gt;=16,"2",IF(X11&gt;=6,"1","")))))))</f>
      </c>
      <c r="L11" s="77"/>
      <c r="M11" s="77"/>
      <c r="N11" s="78"/>
      <c r="O11" s="79"/>
      <c r="P11" s="79"/>
      <c r="Q11" s="80"/>
      <c r="R11" s="81"/>
      <c r="S11" s="82"/>
      <c r="T11" s="82"/>
      <c r="U11" s="82"/>
      <c r="V11" s="79"/>
      <c r="W11" s="83"/>
      <c r="X11" s="84">
        <f>IF(LEFT(D11,1)="*","Star",R11*2+S11*1+T11*3+U11*2+W11*5+AA11)</f>
        <v>0</v>
      </c>
      <c r="Y11" s="85">
        <f>IF(D11&lt;&gt;"",(Z11+T41+U41+V41+W41+X41+Y41)*1000+VLOOKUP(D11,AX1:BD240,7,FALSE),0)</f>
        <v>50000</v>
      </c>
      <c r="Z11" s="86"/>
      <c r="AA11" s="87"/>
      <c r="AB11" t="s" s="88">
        <f>IF(AJ11&gt;1,VLOOKUP(AJ11,$AO$32:$AQ$87,3),"")</f>
      </c>
      <c r="AC11" t="s" s="88">
        <f>IF(AK11&gt;1,IF(AB11&lt;&gt;"",", ","")&amp;VLOOKUP(AK11,$AO$32:$AQ$87,3),"")</f>
      </c>
      <c r="AD11" t="s" s="88">
        <f>IF(AL11&gt;1,IF(AB11&amp;AC11&lt;&gt;"",", ","")&amp;VLOOKUP(AL11,$AO$32:$AQ$87,3),"")</f>
      </c>
      <c r="AE11" t="s" s="88">
        <f>IF(AM11&gt;1,IF(AB11&amp;AC11&amp;AD11&lt;&gt;"",", ","")&amp;VLOOKUP(AM11,$AO$32:$AQ$87,3),"")</f>
      </c>
      <c r="AF11" t="s" s="88">
        <f>IF(AN11&gt;1,IF(AB11&amp;AC11&amp;AD11&amp;AE11&lt;&gt;"",", ","")&amp;VLOOKUP(AN11,$AO$32:$AQ$87,3),"")</f>
      </c>
      <c r="AG11" t="s" s="88">
        <f>IF(AO11&gt;1,IF(AB11&amp;AC11&amp;AD11&amp;AE11&amp;AF11&lt;&gt;"",", ","")&amp;VLOOKUP(AO11,$AO$32:$AQ$87,3),"")</f>
      </c>
      <c r="AH11" s="89"/>
      <c r="AI11" s="90"/>
      <c r="AJ11" s="91">
        <v>1</v>
      </c>
      <c r="AK11" s="92">
        <v>1</v>
      </c>
      <c r="AL11" s="92">
        <v>1</v>
      </c>
      <c r="AM11" s="92">
        <v>1</v>
      </c>
      <c r="AN11" s="92">
        <v>1</v>
      </c>
      <c r="AO11" s="92">
        <v>1</v>
      </c>
      <c r="AP11" s="20">
        <v>1</v>
      </c>
      <c r="AQ11" s="59">
        <f>VLOOKUP(D11,$AX1:$BD240,2,FALSE)</f>
        <v>7</v>
      </c>
      <c r="AR11" s="59">
        <f>VLOOKUP(D11,$AX1:$BD240,3,FALSE)</f>
        <v>3</v>
      </c>
      <c r="AS11" s="59">
        <f>VLOOKUP(D11,$AX1:$BD240,4,FALSE)</f>
        <v>3</v>
      </c>
      <c r="AT11" s="59">
        <f>VLOOKUP(D11,$AX1:$BD240,5,FALSE)</f>
        <v>7</v>
      </c>
      <c r="AU11" s="94">
        <f>IF(L11&lt;&gt;"",0,(IF(D11&lt;&gt;"",VLOOKUP(D11,AX1:BD240,7,FALSE)+(Z11+T41+U41+V41+W41+X41+Y41)*1000,0)))</f>
        <v>50000</v>
      </c>
      <c r="AV11" s="59"/>
      <c r="AW11" s="22">
        <f>IF(AX11="","",AW10+1)</f>
        <v>9</v>
      </c>
      <c r="AX11" t="s" s="64">
        <v>256</v>
      </c>
      <c r="AY11" s="100">
        <v>6</v>
      </c>
      <c r="AZ11" s="100">
        <v>3</v>
      </c>
      <c r="BA11" s="100">
        <v>3</v>
      </c>
      <c r="BB11" s="100">
        <v>8</v>
      </c>
      <c r="BC11" t="s" s="101">
        <v>257</v>
      </c>
      <c r="BD11" s="26">
        <v>60000</v>
      </c>
      <c r="BE11" t="s" s="29">
        <v>258</v>
      </c>
      <c r="BF11" t="s" s="29">
        <v>78</v>
      </c>
      <c r="BG11" t="s" s="29">
        <v>78</v>
      </c>
      <c r="BH11" t="s" s="29">
        <v>78</v>
      </c>
      <c r="BI11" t="s" s="29">
        <v>78</v>
      </c>
      <c r="BJ11" t="s" s="29">
        <v>78</v>
      </c>
      <c r="BK11" s="100">
        <v>11</v>
      </c>
      <c r="BL11" s="26"/>
      <c r="BM11" s="27">
        <v>10</v>
      </c>
      <c r="BN11" t="s" s="28">
        <v>57</v>
      </c>
      <c r="BO11" s="26">
        <v>50000</v>
      </c>
      <c r="BP11" t="s" s="29">
        <v>259</v>
      </c>
      <c r="BQ11" t="s" s="29">
        <v>46</v>
      </c>
      <c r="BR11" s="26"/>
      <c r="BS11" s="30">
        <f>IF(BT11="","",BS10+1)</f>
        <v>11</v>
      </c>
      <c r="BT11" t="s" s="64">
        <f>IF(BU11=0,"",BU11)</f>
        <v>260</v>
      </c>
      <c r="BU11" t="s" s="64">
        <f>HLOOKUP(I$21,BZ$2:CW$16,11,FALSE)</f>
        <v>260</v>
      </c>
      <c r="BV11" s="26">
        <f>IF(BU11=0,"",COUNTIF($D$3:$D$18,BU11))</f>
        <v>0</v>
      </c>
      <c r="BW11" s="26">
        <f>IF(BU11=0,"",VLOOKUP(BT11,$AX1:$BK240,14,FALSE))</f>
        <v>1</v>
      </c>
      <c r="BX11" s="26"/>
      <c r="BY11" s="27">
        <v>9</v>
      </c>
      <c r="BZ11" t="s" s="64">
        <v>261</v>
      </c>
      <c r="CA11" t="s" s="64">
        <v>224</v>
      </c>
      <c r="CB11" t="s" s="64">
        <v>262</v>
      </c>
      <c r="CC11" t="s" s="64">
        <v>239</v>
      </c>
      <c r="CD11" t="s" s="64">
        <v>219</v>
      </c>
      <c r="CE11" t="s" s="64">
        <v>263</v>
      </c>
      <c r="CF11" t="s" s="64">
        <v>219</v>
      </c>
      <c r="CG11" t="s" s="64">
        <v>192</v>
      </c>
      <c r="CH11" t="s" s="64">
        <v>264</v>
      </c>
      <c r="CI11" t="s" s="64">
        <v>265</v>
      </c>
      <c r="CJ11" t="s" s="64">
        <v>266</v>
      </c>
      <c r="CK11" t="s" s="64">
        <v>267</v>
      </c>
      <c r="CL11" t="s" s="64">
        <v>268</v>
      </c>
      <c r="CM11" t="s" s="64">
        <v>222</v>
      </c>
      <c r="CN11" t="s" s="64">
        <v>263</v>
      </c>
      <c r="CO11" t="s" s="64">
        <v>162</v>
      </c>
      <c r="CP11" t="s" s="64">
        <v>269</v>
      </c>
      <c r="CQ11" t="s" s="64">
        <v>270</v>
      </c>
      <c r="CR11" t="s" s="64">
        <v>219</v>
      </c>
      <c r="CS11" t="s" s="64">
        <v>268</v>
      </c>
      <c r="CT11" t="s" s="64">
        <v>236</v>
      </c>
      <c r="CU11" t="s" s="64">
        <v>219</v>
      </c>
      <c r="CV11" t="s" s="64">
        <v>271</v>
      </c>
      <c r="CW11" t="s" s="64">
        <v>219</v>
      </c>
      <c r="CX11" s="33"/>
      <c r="CY11" s="33"/>
      <c r="CZ11" s="33"/>
      <c r="DA11" s="33"/>
      <c r="DB11" s="33"/>
      <c r="DC11" s="33"/>
      <c r="DD11" s="33"/>
      <c r="DE11" s="33"/>
      <c r="DF11" s="33"/>
      <c r="DG11" s="33"/>
      <c r="DH11" s="33"/>
      <c r="DI11" s="33"/>
      <c r="DJ11" s="33"/>
      <c r="DK11" s="33"/>
      <c r="DL11" s="33"/>
      <c r="DM11" s="33"/>
      <c r="DN11" s="33"/>
      <c r="DO11" s="33"/>
      <c r="DP11" s="33"/>
      <c r="DQ11" s="33"/>
      <c r="DR11" s="33"/>
      <c r="DS11" s="33"/>
      <c r="DT11" s="33"/>
      <c r="DU11" s="33"/>
      <c r="DV11" s="33"/>
      <c r="DW11" s="33"/>
      <c r="DX11" s="33"/>
      <c r="GF11" s="26"/>
    </row>
    <row r="12" s="14" customFormat="1" ht="18" customHeight="1">
      <c r="A12" s="35"/>
      <c r="B12" s="68">
        <v>10</v>
      </c>
      <c r="C12" s="69"/>
      <c r="D12" t="s" s="70">
        <v>241</v>
      </c>
      <c r="E12" s="71">
        <f>IF(D12&lt;&gt;"",IF(X12="Star",VLOOKUP(D12,$AX1:$BD240,2,FALSE),VLOOKUP(D12,$AX1:$BD240,2,FALSE)+N12+IF(AJ12=2,1)+IF(AK12=2,1)+IF(AL12=2,1)+IF(AM12=2,1)+IF(AN12=2,1)+IF(AO12=2,1)),"")</f>
        <v>7</v>
      </c>
      <c r="F12" s="72">
        <f>IF(D12&lt;&gt;"",IF(X12="Star",VLOOKUP(D12,$AX1:$BD240,3,FALSE),VLOOKUP(D12,$AX1:$BD240,3,FALSE)+O12+IF(AJ12=5,1)+IF(AK12=5,1)+IF(AL12=5,1)+IF(AM12=5,1)+IF(AN12=5,1)+IF(AO12=5,1)),"")</f>
        <v>3</v>
      </c>
      <c r="G12" s="72">
        <f>IF(D12&lt;&gt;"",IF(X12="Star",VLOOKUP(D12,$AX1:$BD240,4,FALSE),VLOOKUP(D12,$AX1:$BD240,4,FALSE)+P12+IF(AJ12=4,1)+IF(AK12=4,1)+IF(AL12=4,1)+IF(AM12=4,1)+IF(AN12=4,1)+IF(AO12=4,1)),"")</f>
        <v>3</v>
      </c>
      <c r="H12" s="73">
        <f>IF(D12&lt;&gt;"",IF(X12="Star",VLOOKUP(D12,$AX1:$BD240,5,FALSE),VLOOKUP(D12,$AX1:$BD240,5,FALSE)+Q12+IF(AJ12=3,1)+IF(AK12=3,1)+IF(AL12=3,1)+IF(AM12=3,1)+IF(AN12=3,1)+IF(AO12=3,1)),"")</f>
        <v>7</v>
      </c>
      <c r="I12" s="103">
        <f>IF(D12="","",IF(VLOOKUP(D12,$BT$2:$BW$14,3,FALSE)&gt;VLOOKUP(D12,$BT$2:$BW$14,4,FALSE),"Player type quantity surpassed",VLOOKUP(D12,$AX1:$BD240,6,FALSE)))</f>
        <v>0</v>
      </c>
      <c r="J12" t="s" s="75">
        <v>255</v>
      </c>
      <c r="K12" t="s" s="76">
        <f>IF(X12="Star","n/a",IF(X12&gt;=176,"6",IF(X12&gt;=76,"5",IF(X12&gt;=51,"4",IF(X12&gt;=31,"3",IF(X12&gt;=16,"2",IF(X12&gt;=6,"1","")))))))</f>
      </c>
      <c r="L12" s="77"/>
      <c r="M12" s="77"/>
      <c r="N12" s="78"/>
      <c r="O12" s="79"/>
      <c r="P12" s="79"/>
      <c r="Q12" s="80"/>
      <c r="R12" s="81"/>
      <c r="S12" s="82"/>
      <c r="T12" s="82"/>
      <c r="U12" s="82"/>
      <c r="V12" s="79"/>
      <c r="W12" s="83"/>
      <c r="X12" s="84">
        <f>IF(LEFT(D12,1)="*","Star",R12*2+S12*1+T12*3+U12*2+W12*5+AA12)</f>
        <v>0</v>
      </c>
      <c r="Y12" s="85">
        <f>IF(D12&lt;&gt;"",(Z12+T42+U42+V42+W42+X42+Y42)*1000+VLOOKUP(D12,AX1:BD240,7,FALSE),0)</f>
        <v>50000</v>
      </c>
      <c r="Z12" s="86"/>
      <c r="AA12" s="87"/>
      <c r="AB12" t="s" s="88">
        <f>IF(AJ12&gt;1,VLOOKUP(AJ12,$AO$32:$AQ$87,3),"")</f>
      </c>
      <c r="AC12" t="s" s="88">
        <f>IF(AK12&gt;1,IF(AB12&lt;&gt;"",", ","")&amp;VLOOKUP(AK12,$AO$32:$AQ$87,3),"")</f>
      </c>
      <c r="AD12" t="s" s="88">
        <f>IF(AL12&gt;1,IF(AB12&amp;AC12&lt;&gt;"",", ","")&amp;VLOOKUP(AL12,$AO$32:$AQ$87,3),"")</f>
      </c>
      <c r="AE12" t="s" s="88">
        <f>IF(AM12&gt;1,IF(AB12&amp;AC12&amp;AD12&lt;&gt;"",", ","")&amp;VLOOKUP(AM12,$AO$32:$AQ$87,3),"")</f>
      </c>
      <c r="AF12" t="s" s="88">
        <f>IF(AN12&gt;1,IF(AB12&amp;AC12&amp;AD12&amp;AE12&lt;&gt;"",", ","")&amp;VLOOKUP(AN12,$AO$32:$AQ$87,3),"")</f>
      </c>
      <c r="AG12" t="s" s="88">
        <f>IF(AO12&gt;1,IF(AB12&amp;AC12&amp;AD12&amp;AE12&amp;AF12&lt;&gt;"",", ","")&amp;VLOOKUP(AO12,$AO$32:$AQ$87,3),"")</f>
      </c>
      <c r="AH12" s="89"/>
      <c r="AI12" s="90"/>
      <c r="AJ12" s="91">
        <v>1</v>
      </c>
      <c r="AK12" s="92">
        <v>1</v>
      </c>
      <c r="AL12" s="92">
        <v>1</v>
      </c>
      <c r="AM12" s="92">
        <v>1</v>
      </c>
      <c r="AN12" s="92">
        <v>1</v>
      </c>
      <c r="AO12" s="92">
        <v>1</v>
      </c>
      <c r="AP12" s="20">
        <v>1</v>
      </c>
      <c r="AQ12" s="59">
        <f>VLOOKUP(D12,$AX1:$BD240,2,FALSE)</f>
        <v>7</v>
      </c>
      <c r="AR12" s="59">
        <f>VLOOKUP(D12,$AX1:$BD240,3,FALSE)</f>
        <v>3</v>
      </c>
      <c r="AS12" s="59">
        <f>VLOOKUP(D12,$AX1:$BD240,4,FALSE)</f>
        <v>3</v>
      </c>
      <c r="AT12" s="59">
        <f>VLOOKUP(D12,$AX1:$BD240,5,FALSE)</f>
        <v>7</v>
      </c>
      <c r="AU12" s="94">
        <f>IF(L12&lt;&gt;"",0,(IF(D12&lt;&gt;"",VLOOKUP(D12,AX1:BD240,7,FALSE)+(Z12+T42+U42+V42+W42+X42+Y42)*1000,0)))</f>
        <v>50000</v>
      </c>
      <c r="AV12" s="59"/>
      <c r="AW12" s="22">
        <f>IF(AX12="","",AW11+1)</f>
        <v>10</v>
      </c>
      <c r="AX12" t="s" s="64">
        <v>82</v>
      </c>
      <c r="AY12" s="100">
        <v>6</v>
      </c>
      <c r="AZ12" s="100">
        <v>3</v>
      </c>
      <c r="BA12" s="100">
        <v>3</v>
      </c>
      <c r="BB12" s="100">
        <v>7</v>
      </c>
      <c r="BD12" s="26">
        <v>40000</v>
      </c>
      <c r="BE12" t="s" s="29">
        <v>272</v>
      </c>
      <c r="BF12" s="26">
        <v>20</v>
      </c>
      <c r="BG12" s="26">
        <v>30</v>
      </c>
      <c r="BH12" s="26">
        <v>30</v>
      </c>
      <c r="BI12" s="26">
        <v>30</v>
      </c>
      <c r="BJ12" t="s" s="29">
        <v>78</v>
      </c>
      <c r="BK12" s="26">
        <v>16</v>
      </c>
      <c r="BL12" s="26"/>
      <c r="BM12" s="27">
        <v>11</v>
      </c>
      <c r="BN12" t="s" s="28">
        <v>58</v>
      </c>
      <c r="BO12" s="26">
        <v>50000</v>
      </c>
      <c r="BP12" t="s" s="29">
        <v>273</v>
      </c>
      <c r="BQ12" t="s" s="29">
        <v>46</v>
      </c>
      <c r="BR12" s="26"/>
      <c r="BS12" s="30">
        <f>IF(BT12="","",BS11+1)</f>
        <v>12</v>
      </c>
      <c r="BT12" t="s" s="64">
        <f>IF(BU12=0,"",BU12)</f>
        <v>274</v>
      </c>
      <c r="BU12" t="s" s="64">
        <f>HLOOKUP(I$21,BZ$2:CW$16,12,FALSE)</f>
        <v>274</v>
      </c>
      <c r="BV12" s="26">
        <f>IF(BU12=0,"",COUNTIF($D$3:$D$18,BU12))</f>
        <v>0</v>
      </c>
      <c r="BW12" s="26">
        <f>IF(BU12=0,"",VLOOKUP(BT12,$AX1:$BK240,14,FALSE))</f>
        <v>1</v>
      </c>
      <c r="BX12" s="26"/>
      <c r="BY12" s="27">
        <v>10</v>
      </c>
      <c r="BZ12" t="s" s="64">
        <v>250</v>
      </c>
      <c r="CA12" t="s" s="64">
        <v>275</v>
      </c>
      <c r="CB12" t="s" s="64">
        <v>219</v>
      </c>
      <c r="CC12" t="s" s="64">
        <v>276</v>
      </c>
      <c r="CD12" t="s" s="64">
        <v>267</v>
      </c>
      <c r="CE12" t="s" s="64">
        <v>277</v>
      </c>
      <c r="CF12" t="s" s="64">
        <v>265</v>
      </c>
      <c r="CG12" t="s" s="64">
        <v>177</v>
      </c>
      <c r="CH12" s="22"/>
      <c r="CI12" t="s" s="64">
        <v>278</v>
      </c>
      <c r="CJ12" t="s" s="64">
        <v>207</v>
      </c>
      <c r="CK12" t="s" s="64">
        <v>279</v>
      </c>
      <c r="CL12" t="s" s="64">
        <v>280</v>
      </c>
      <c r="CM12" t="s" s="64">
        <v>236</v>
      </c>
      <c r="CN12" t="s" s="64">
        <v>281</v>
      </c>
      <c r="CO12" t="s" s="64">
        <v>219</v>
      </c>
      <c r="CP12" s="22"/>
      <c r="CQ12" t="s" s="64">
        <v>282</v>
      </c>
      <c r="CR12" t="s" s="64">
        <v>239</v>
      </c>
      <c r="CS12" t="s" s="64">
        <v>173</v>
      </c>
      <c r="CT12" t="s" s="64">
        <v>240</v>
      </c>
      <c r="CU12" t="s" s="64">
        <v>192</v>
      </c>
      <c r="CV12" s="22"/>
      <c r="CW12" t="s" s="64">
        <v>265</v>
      </c>
      <c r="CX12" s="33"/>
      <c r="CY12" s="33"/>
      <c r="CZ12" s="33"/>
      <c r="DA12" s="33"/>
      <c r="DB12" s="33"/>
      <c r="DC12" s="33"/>
      <c r="DD12" s="33"/>
      <c r="DE12" s="33"/>
      <c r="DF12" s="33"/>
      <c r="DG12" s="33"/>
      <c r="DH12" s="33"/>
      <c r="DI12" s="33"/>
      <c r="DJ12" s="33"/>
      <c r="DK12" s="33"/>
      <c r="DL12" s="33"/>
      <c r="DM12" s="33"/>
      <c r="DN12" s="33"/>
      <c r="DO12" s="33"/>
      <c r="DP12" s="33"/>
      <c r="DQ12" s="33"/>
      <c r="DR12" s="33"/>
      <c r="DS12" s="33"/>
      <c r="DT12" s="33"/>
      <c r="DU12" s="33"/>
      <c r="DV12" s="33"/>
      <c r="DW12" s="33"/>
      <c r="DX12" s="33"/>
      <c r="GF12" s="26"/>
    </row>
    <row r="13" s="14" customFormat="1" ht="18" customHeight="1">
      <c r="A13" s="35"/>
      <c r="B13" s="68">
        <v>11</v>
      </c>
      <c r="C13" s="69"/>
      <c r="D13" t="s" s="70">
        <v>241</v>
      </c>
      <c r="E13" s="71">
        <f>IF(D13&lt;&gt;"",IF(X13="Star",VLOOKUP(D13,$AX1:$BD240,2,FALSE),VLOOKUP(D13,$AX1:$BD240,2,FALSE)+N13+IF(AJ13=2,1)+IF(AK13=2,1)+IF(AL13=2,1)+IF(AM13=2,1)+IF(AN13=2,1)+IF(AO13=2,1)),"")</f>
        <v>7</v>
      </c>
      <c r="F13" s="72">
        <f>IF(D13&lt;&gt;"",IF(X13="Star",VLOOKUP(D13,$AX1:$BD240,3,FALSE),VLOOKUP(D13,$AX1:$BD240,3,FALSE)+O13+IF(AJ13=5,1)+IF(AK13=5,1)+IF(AL13=5,1)+IF(AM13=5,1)+IF(AN13=5,1)+IF(AO13=5,1)),"")</f>
        <v>3</v>
      </c>
      <c r="G13" s="72">
        <f>IF(D13&lt;&gt;"",IF(X13="Star",VLOOKUP(D13,$AX1:$BD240,4,FALSE),VLOOKUP(D13,$AX1:$BD240,4,FALSE)+P13+IF(AJ13=4,1)+IF(AK13=4,1)+IF(AL13=4,1)+IF(AM13=4,1)+IF(AN13=4,1)+IF(AO13=4,1)),"")</f>
        <v>3</v>
      </c>
      <c r="H13" s="73">
        <f>IF(D13&lt;&gt;"",IF(X13="Star",VLOOKUP(D13,$AX1:$BD240,5,FALSE),VLOOKUP(D13,$AX1:$BD240,5,FALSE)+Q13+IF(AJ13=3,1)+IF(AK13=3,1)+IF(AL13=3,1)+IF(AM13=3,1)+IF(AN13=3,1)+IF(AO13=3,1)),"")</f>
        <v>7</v>
      </c>
      <c r="I13" s="103">
        <f>IF(D13="","",IF(VLOOKUP(D13,$BT$2:$BW$14,3,FALSE)&gt;VLOOKUP(D13,$BT$2:$BW$14,4,FALSE),"Player type quantity surpassed",VLOOKUP(D13,$AX1:$BD240,6,FALSE)))</f>
        <v>0</v>
      </c>
      <c r="J13" s="102"/>
      <c r="K13" t="s" s="76">
        <f>IF(X13="Star","n/a",IF(X13&gt;=176,"6",IF(X13&gt;=76,"5",IF(X13&gt;=51,"4",IF(X13&gt;=31,"3",IF(X13&gt;=16,"2",IF(X13&gt;=6,"1","")))))))</f>
      </c>
      <c r="L13" s="77"/>
      <c r="M13" s="77"/>
      <c r="N13" s="78"/>
      <c r="O13" s="79"/>
      <c r="P13" s="79"/>
      <c r="Q13" s="80"/>
      <c r="R13" s="81"/>
      <c r="S13" s="82"/>
      <c r="T13" s="82"/>
      <c r="U13" s="82"/>
      <c r="V13" s="79"/>
      <c r="W13" s="83"/>
      <c r="X13" s="84">
        <f>IF(LEFT(D13,1)="*","Star",R13*2+S13*1+T13*3+U13*2+W13*5+AA13)</f>
        <v>0</v>
      </c>
      <c r="Y13" s="85">
        <f>IF(D13&lt;&gt;"",(Z13+T43+U43+V43+W43+X43+Y43)*1000+VLOOKUP(D13,AX1:BD240,7,FALSE),0)</f>
        <v>50000</v>
      </c>
      <c r="Z13" s="86"/>
      <c r="AA13" s="87"/>
      <c r="AB13" t="s" s="88">
        <f>IF(AJ13&gt;1,VLOOKUP(AJ13,$AO$32:$AQ$87,3),"")</f>
      </c>
      <c r="AC13" t="s" s="88">
        <f>IF(AK13&gt;1,IF(AB13&lt;&gt;"",", ","")&amp;VLOOKUP(AK13,$AO$32:$AQ$87,3),"")</f>
      </c>
      <c r="AD13" t="s" s="88">
        <f>IF(AL13&gt;1,IF(AB13&amp;AC13&lt;&gt;"",", ","")&amp;VLOOKUP(AL13,$AO$32:$AQ$87,3),"")</f>
      </c>
      <c r="AE13" t="s" s="88">
        <f>IF(AM13&gt;1,IF(AB13&amp;AC13&amp;AD13&lt;&gt;"",", ","")&amp;VLOOKUP(AM13,$AO$32:$AQ$87,3),"")</f>
      </c>
      <c r="AF13" t="s" s="88">
        <f>IF(AN13&gt;1,IF(AB13&amp;AC13&amp;AD13&amp;AE13&lt;&gt;"",", ","")&amp;VLOOKUP(AN13,$AO$32:$AQ$87,3),"")</f>
      </c>
      <c r="AG13" t="s" s="88">
        <f>IF(AO13&gt;1,IF(AB13&amp;AC13&amp;AD13&amp;AE13&amp;AF13&lt;&gt;"",", ","")&amp;VLOOKUP(AO13,$AO$32:$AQ$87,3),"")</f>
      </c>
      <c r="AH13" s="89"/>
      <c r="AI13" s="90"/>
      <c r="AJ13" s="91">
        <v>1</v>
      </c>
      <c r="AK13" s="92">
        <v>1</v>
      </c>
      <c r="AL13" s="92">
        <v>1</v>
      </c>
      <c r="AM13" s="92">
        <v>1</v>
      </c>
      <c r="AN13" s="92">
        <v>1</v>
      </c>
      <c r="AO13" s="92">
        <v>1</v>
      </c>
      <c r="AP13" s="20">
        <v>1</v>
      </c>
      <c r="AQ13" s="59">
        <f>VLOOKUP(D13,$AX1:$BD240,2,FALSE)</f>
        <v>7</v>
      </c>
      <c r="AR13" s="59">
        <f>VLOOKUP(D13,$AX1:$BD240,3,FALSE)</f>
        <v>3</v>
      </c>
      <c r="AS13" s="59">
        <f>VLOOKUP(D13,$AX1:$BD240,4,FALSE)</f>
        <v>3</v>
      </c>
      <c r="AT13" s="59">
        <f>VLOOKUP(D13,$AX1:$BD240,5,FALSE)</f>
        <v>7</v>
      </c>
      <c r="AU13" s="94">
        <f>IF(L13&lt;&gt;"",0,(IF(D13&lt;&gt;"",VLOOKUP(D13,AX1:BD240,7,FALSE)+(Z13+T43+U43+V43+W43+X43+Y43)*1000,0)))</f>
        <v>50000</v>
      </c>
      <c r="AV13" s="59"/>
      <c r="AW13" s="22">
        <f>IF(AX13="","",AW12+1)</f>
        <v>11</v>
      </c>
      <c r="AX13" t="s" s="64">
        <v>109</v>
      </c>
      <c r="AY13" s="100">
        <v>4</v>
      </c>
      <c r="AZ13" s="100">
        <v>3</v>
      </c>
      <c r="BA13" s="100">
        <v>2</v>
      </c>
      <c r="BB13" s="100">
        <v>9</v>
      </c>
      <c r="BC13" t="s" s="101">
        <v>283</v>
      </c>
      <c r="BD13" s="26">
        <v>70000</v>
      </c>
      <c r="BE13" t="s" s="29">
        <v>284</v>
      </c>
      <c r="BF13" s="26">
        <v>20</v>
      </c>
      <c r="BG13" s="26">
        <v>30</v>
      </c>
      <c r="BH13" s="26">
        <v>30</v>
      </c>
      <c r="BI13" s="26">
        <v>20</v>
      </c>
      <c r="BJ13" s="26">
        <v>30</v>
      </c>
      <c r="BK13" s="26">
        <v>6</v>
      </c>
      <c r="BL13" s="26"/>
      <c r="BM13" s="27">
        <v>12</v>
      </c>
      <c r="BN13" t="s" s="28">
        <v>59</v>
      </c>
      <c r="BO13" s="26">
        <v>70000</v>
      </c>
      <c r="BP13" t="s" s="29">
        <v>285</v>
      </c>
      <c r="BQ13" t="s" s="29">
        <v>286</v>
      </c>
      <c r="BR13" s="26"/>
      <c r="BS13" s="30">
        <f>IF(BT13="","",BS12+1)</f>
        <v>13</v>
      </c>
      <c r="BT13" t="s" s="64">
        <f>IF(BU13=0,"",BU13)</f>
        <v>287</v>
      </c>
      <c r="BU13" t="s" s="64">
        <f>HLOOKUP(I$21,BZ$2:CW$16,13,FALSE)</f>
        <v>287</v>
      </c>
      <c r="BV13" s="26">
        <f>IF(BU13=0,"",COUNTIF($D$3:$D$18,BU13))</f>
        <v>0</v>
      </c>
      <c r="BW13" s="26">
        <f>IF(BU13=0,"",VLOOKUP(BT13,$AX1:$BK240,14,FALSE))</f>
        <v>11</v>
      </c>
      <c r="BX13" s="26"/>
      <c r="BY13" s="27">
        <v>11</v>
      </c>
      <c r="BZ13" t="s" s="64">
        <v>288</v>
      </c>
      <c r="CB13" t="s" s="64">
        <v>289</v>
      </c>
      <c r="CC13" t="s" s="64">
        <v>219</v>
      </c>
      <c r="CD13" t="s" s="64">
        <v>261</v>
      </c>
      <c r="CE13" t="s" s="64">
        <v>219</v>
      </c>
      <c r="CF13" t="s" s="64">
        <v>290</v>
      </c>
      <c r="CG13" t="s" s="64">
        <v>291</v>
      </c>
      <c r="CH13" s="22"/>
      <c r="CI13" t="s" s="64">
        <v>292</v>
      </c>
      <c r="CJ13" t="s" s="64">
        <v>219</v>
      </c>
      <c r="CK13" t="s" s="64">
        <v>293</v>
      </c>
      <c r="CL13" s="22"/>
      <c r="CM13" t="s" s="64">
        <v>240</v>
      </c>
      <c r="CN13" t="s" s="64">
        <v>182</v>
      </c>
      <c r="CO13" t="s" s="64">
        <v>294</v>
      </c>
      <c r="CP13" s="22"/>
      <c r="CQ13" t="s" s="64">
        <v>291</v>
      </c>
      <c r="CR13" t="s" s="64">
        <v>253</v>
      </c>
      <c r="CS13" t="s" s="64">
        <v>295</v>
      </c>
      <c r="CT13" t="s" s="64">
        <v>279</v>
      </c>
      <c r="CU13" t="s" s="64">
        <v>252</v>
      </c>
      <c r="CV13" s="22"/>
      <c r="CW13" t="s" s="64">
        <v>250</v>
      </c>
      <c r="CX13" s="33"/>
      <c r="CY13" s="33"/>
      <c r="CZ13" s="33"/>
      <c r="DA13" s="33"/>
      <c r="DB13" s="33"/>
      <c r="DC13" s="33"/>
      <c r="DD13" s="33"/>
      <c r="DE13" s="33"/>
      <c r="DF13" s="33"/>
      <c r="DG13" s="33"/>
      <c r="DH13" s="33"/>
      <c r="DI13" s="33"/>
      <c r="DJ13" s="33"/>
      <c r="DK13" s="33"/>
      <c r="DL13" s="33"/>
      <c r="DM13" s="33"/>
      <c r="DN13" s="33"/>
      <c r="DO13" s="33"/>
      <c r="DP13" s="33"/>
      <c r="DQ13" s="33"/>
      <c r="DR13" s="33"/>
      <c r="DS13" s="33"/>
      <c r="DT13" s="33"/>
      <c r="DU13" s="33"/>
      <c r="DV13" s="33"/>
      <c r="DW13" s="33"/>
      <c r="DX13" s="33"/>
      <c r="GF13" s="26"/>
    </row>
    <row r="14" s="14" customFormat="1" ht="18" customHeight="1">
      <c r="A14" s="35"/>
      <c r="B14" s="68">
        <v>12</v>
      </c>
      <c r="C14" s="69"/>
      <c r="D14" s="104"/>
      <c r="E14" t="s" s="105">
        <f>IF(D14&lt;&gt;"",IF(X14="Star",VLOOKUP(D14,$AX1:$BD240,2,FALSE),VLOOKUP(D14,$AX1:$BD240,2,FALSE)+N14+IF(AJ14=2,1)+IF(AK14=2,1)+IF(AL14=2,1)+IF(AM14=2,1)+IF(AN14=2,1)+IF(AO14=2,1)),"")</f>
      </c>
      <c r="F14" t="s" s="106">
        <f>IF(D14&lt;&gt;"",IF(X14="Star",VLOOKUP(D14,$AX1:$BD240,3,FALSE),VLOOKUP(D14,$AX1:$BD240,3,FALSE)+O14+IF(AJ14=5,1)+IF(AK14=5,1)+IF(AL14=5,1)+IF(AM14=5,1)+IF(AN14=5,1)+IF(AO14=5,1)),"")</f>
      </c>
      <c r="G14" t="s" s="106">
        <f>IF(D14&lt;&gt;"",IF(X14="Star",VLOOKUP(D14,$AX1:$BD240,4,FALSE),VLOOKUP(D14,$AX1:$BD240,4,FALSE)+P14+IF(AJ14=4,1)+IF(AK14=4,1)+IF(AL14=4,1)+IF(AM14=4,1)+IF(AN14=4,1)+IF(AO14=4,1)),"")</f>
      </c>
      <c r="H14" t="s" s="107">
        <f>IF(D14&lt;&gt;"",IF(X14="Star",VLOOKUP(D14,$AX1:$BD240,5,FALSE),VLOOKUP(D14,$AX1:$BD240,5,FALSE)+Q14+IF(AJ14=3,1)+IF(AK14=3,1)+IF(AL14=3,1)+IF(AM14=3,1)+IF(AN14=3,1)+IF(AO14=3,1)),"")</f>
      </c>
      <c r="I14" t="s" s="74">
        <f>IF(D14="","",IF(VLOOKUP(D14,$BT$2:$BW$14,3,FALSE)&gt;VLOOKUP(D14,$BT$2:$BW$14,4,FALSE),"Player type quantity surpassed",VLOOKUP(D14,$AX1:$BD240,6,FALSE)))</f>
      </c>
      <c r="J14" t="s" s="75">
        <f>AB14&amp;AC14&amp;AD14&amp;AE14&amp;AF14&amp;AG14&amp;IF(AH14&lt;&gt;"",IF(AB14&amp;AC14&amp;AD14&amp;AE14&amp;AF14&amp;AG14&lt;&gt;"",", ","")&amp;AH14,"")</f>
      </c>
      <c r="K14" t="s" s="76">
        <f>IF(X14="Star","n/a",IF(X14&gt;=176,"6",IF(X14&gt;=76,"5",IF(X14&gt;=51,"4",IF(X14&gt;=31,"3",IF(X14&gt;=16,"2",IF(X14&gt;=6,"1","")))))))</f>
      </c>
      <c r="L14" s="77"/>
      <c r="M14" s="77"/>
      <c r="N14" s="78"/>
      <c r="O14" s="79"/>
      <c r="P14" s="79"/>
      <c r="Q14" s="80"/>
      <c r="R14" s="81"/>
      <c r="S14" s="82"/>
      <c r="T14" s="82"/>
      <c r="U14" s="82"/>
      <c r="V14" s="79"/>
      <c r="W14" s="83"/>
      <c r="X14" s="84">
        <f>IF(LEFT(D14,1)="*","Star",R14*2+S14*1+T14*3+U14*2+W14*5+AA14)</f>
        <v>0</v>
      </c>
      <c r="Y14" s="85">
        <f>IF(D14&lt;&gt;"",(Z14+T44+U44+V44+W44+X44+Y44)*1000+VLOOKUP(D14,AX1:BD240,7,FALSE),0)</f>
        <v>0</v>
      </c>
      <c r="Z14" s="86"/>
      <c r="AA14" s="87"/>
      <c r="AB14" t="s" s="88">
        <f>IF(AJ14&gt;1,VLOOKUP(AJ14,$AO$32:$AQ$87,3),"")</f>
      </c>
      <c r="AC14" t="s" s="88">
        <f>IF(AK14&gt;1,IF(AB14&lt;&gt;"",", ","")&amp;VLOOKUP(AK14,$AO$32:$AQ$87,3),"")</f>
      </c>
      <c r="AD14" t="s" s="88">
        <f>IF(AL14&gt;1,IF(AB14&amp;AC14&lt;&gt;"",", ","")&amp;VLOOKUP(AL14,$AO$32:$AQ$87,3),"")</f>
      </c>
      <c r="AE14" t="s" s="88">
        <f>IF(AM14&gt;1,IF(AB14&amp;AC14&amp;AD14&lt;&gt;"",", ","")&amp;VLOOKUP(AM14,$AO$32:$AQ$87,3),"")</f>
      </c>
      <c r="AF14" t="s" s="88">
        <f>IF(AN14&gt;1,IF(AB14&amp;AC14&amp;AD14&amp;AE14&lt;&gt;"",", ","")&amp;VLOOKUP(AN14,$AO$32:$AQ$87,3),"")</f>
      </c>
      <c r="AG14" t="s" s="88">
        <f>IF(AO14&gt;1,IF(AB14&amp;AC14&amp;AD14&amp;AE14&amp;AF14&lt;&gt;"",", ","")&amp;VLOOKUP(AO14,$AO$32:$AQ$87,3),"")</f>
      </c>
      <c r="AH14" s="89"/>
      <c r="AI14" s="90"/>
      <c r="AJ14" s="91">
        <v>1</v>
      </c>
      <c r="AK14" s="92">
        <v>1</v>
      </c>
      <c r="AL14" s="92">
        <v>1</v>
      </c>
      <c r="AM14" s="92">
        <v>1</v>
      </c>
      <c r="AN14" s="92">
        <v>1</v>
      </c>
      <c r="AO14" s="92">
        <v>1</v>
      </c>
      <c r="AP14" s="20">
        <v>1</v>
      </c>
      <c r="AQ14" s="59">
        <f>VLOOKUP(D14,$AX1:$BD240,2,FALSE)</f>
      </c>
      <c r="AR14" s="59">
        <f>VLOOKUP(D14,$AX1:$BD240,3,FALSE)</f>
      </c>
      <c r="AS14" s="59">
        <f>VLOOKUP(D14,$AX1:$BD240,4,FALSE)</f>
      </c>
      <c r="AT14" s="59">
        <f>VLOOKUP(D14,$AX1:$BD240,5,FALSE)</f>
      </c>
      <c r="AU14" s="94">
        <f>IF(L14&lt;&gt;"",0,(IF(D14&lt;&gt;"",VLOOKUP(D14,AX1:BD240,7,FALSE)+(Z14+T44+U44+V44+W44+X44+Y44)*1000,0)))</f>
        <v>0</v>
      </c>
      <c r="AV14" s="59"/>
      <c r="AW14" s="22">
        <f>IF(AX14="","",AW13+1)</f>
        <v>12</v>
      </c>
      <c r="AX14" t="s" s="64">
        <v>135</v>
      </c>
      <c r="AY14" s="100">
        <v>6</v>
      </c>
      <c r="AZ14" s="100">
        <v>4</v>
      </c>
      <c r="BA14" s="100">
        <v>2</v>
      </c>
      <c r="BB14" s="100">
        <v>9</v>
      </c>
      <c r="BC14" t="s" s="101">
        <v>296</v>
      </c>
      <c r="BD14" s="26">
        <v>130000</v>
      </c>
      <c r="BE14" t="s" s="29">
        <v>297</v>
      </c>
      <c r="BF14" s="26">
        <v>20</v>
      </c>
      <c r="BG14" s="26">
        <v>30</v>
      </c>
      <c r="BH14" s="26">
        <v>30</v>
      </c>
      <c r="BI14" s="26">
        <v>20</v>
      </c>
      <c r="BJ14" t="s" s="29">
        <v>78</v>
      </c>
      <c r="BK14" s="26">
        <v>2</v>
      </c>
      <c r="BL14" s="26"/>
      <c r="BM14" s="27">
        <v>13</v>
      </c>
      <c r="BN14" t="s" s="28">
        <v>60</v>
      </c>
      <c r="BO14" s="26">
        <v>60000</v>
      </c>
      <c r="BP14" t="s" s="29">
        <v>298</v>
      </c>
      <c r="BQ14" t="s" s="29">
        <v>46</v>
      </c>
      <c r="BR14" s="26"/>
      <c r="BS14" t="s" s="108">
        <f>IF(BT14="","",BS13+1)</f>
      </c>
      <c r="BT14" t="s" s="64">
        <f>IF(BU14=0,"",BU14)</f>
      </c>
      <c r="BU14" s="31">
        <f>HLOOKUP(I$21,BZ$2:CW$16,14,FALSE)</f>
        <v>0</v>
      </c>
      <c r="BV14" t="s" s="29">
        <f>IF(BU14=0,"",COUNTIF($D$3:$D$18,BU14))</f>
      </c>
      <c r="BW14" t="s" s="29">
        <f>IF(BU14=0,"",VLOOKUP(BT14,$AX1:$BK240,14,FALSE))</f>
      </c>
      <c r="BX14" s="26"/>
      <c r="BY14" s="27">
        <v>12</v>
      </c>
      <c r="BZ14" s="22"/>
      <c r="CA14" s="22"/>
      <c r="CB14" s="22"/>
      <c r="CC14" t="s" s="64">
        <v>270</v>
      </c>
      <c r="CD14" t="s" s="64">
        <v>299</v>
      </c>
      <c r="CE14" t="s" s="64">
        <v>300</v>
      </c>
      <c r="CF14" s="22"/>
      <c r="CG14" t="s" s="64">
        <v>219</v>
      </c>
      <c r="CH14" s="22"/>
      <c r="CI14" s="22"/>
      <c r="CJ14" t="s" s="64">
        <v>301</v>
      </c>
      <c r="CK14" s="22"/>
      <c r="CL14" s="22"/>
      <c r="CM14" t="s" s="64">
        <v>302</v>
      </c>
      <c r="CN14" t="s" s="64">
        <v>219</v>
      </c>
      <c r="CO14" s="22"/>
      <c r="CP14" s="22"/>
      <c r="CQ14" t="s" s="64">
        <v>219</v>
      </c>
      <c r="CR14" t="s" s="64">
        <v>303</v>
      </c>
      <c r="CS14" s="22"/>
      <c r="CT14" t="s" s="64">
        <v>304</v>
      </c>
      <c r="CU14" t="s" s="64">
        <v>305</v>
      </c>
      <c r="CV14" s="22"/>
      <c r="CW14" t="s" s="64">
        <v>306</v>
      </c>
      <c r="CX14" s="33"/>
      <c r="CY14" s="33"/>
      <c r="CZ14" s="33"/>
      <c r="DA14" s="33"/>
      <c r="DB14" s="33"/>
      <c r="DC14" s="33"/>
      <c r="DD14" s="33"/>
      <c r="DE14" s="33"/>
      <c r="DF14" s="33"/>
      <c r="DG14" s="33"/>
      <c r="DH14" s="33"/>
      <c r="DI14" s="33"/>
      <c r="DJ14" s="33"/>
      <c r="DK14" s="33"/>
      <c r="DL14" s="33"/>
      <c r="DM14" s="33"/>
      <c r="DN14" s="33"/>
      <c r="DO14" s="33"/>
      <c r="DP14" s="33"/>
      <c r="DQ14" s="33"/>
      <c r="DR14" s="33"/>
      <c r="DS14" s="33"/>
      <c r="DT14" s="33"/>
      <c r="DU14" s="33"/>
      <c r="DV14" s="33"/>
      <c r="DW14" s="33"/>
      <c r="DX14" s="33"/>
      <c r="GF14" s="26"/>
    </row>
    <row r="15" s="14" customFormat="1" ht="18" customHeight="1">
      <c r="A15" s="35"/>
      <c r="B15" s="68">
        <v>13</v>
      </c>
      <c r="C15" s="69"/>
      <c r="D15" t="s" s="70">
        <f>IF(AP15&lt;=1,"",VLOOKUP(AP15,BS1:BT240,2,FALSE))</f>
      </c>
      <c r="E15" t="s" s="105">
        <f>IF(D15&lt;&gt;"",IF(X15="Star",VLOOKUP(D15,$AX1:$BD240,2,FALSE),VLOOKUP(D15,$AX1:$BD240,2,FALSE)+N15+IF(AJ15=2,1)+IF(AK15=2,1)+IF(AL15=2,1)+IF(AM15=2,1)+IF(AN15=2,1)+IF(AO15=2,1)),"")</f>
      </c>
      <c r="F15" t="s" s="106">
        <f>IF(D15&lt;&gt;"",IF(X15="Star",VLOOKUP(D15,$AX1:$BD240,3,FALSE),VLOOKUP(D15,$AX1:$BD240,3,FALSE)+O15+IF(AJ15=5,1)+IF(AK15=5,1)+IF(AL15=5,1)+IF(AM15=5,1)+IF(AN15=5,1)+IF(AO15=5,1)),"")</f>
      </c>
      <c r="G15" t="s" s="106">
        <f>IF(D15&lt;&gt;"",IF(X15="Star",VLOOKUP(D15,$AX1:$BD240,4,FALSE),VLOOKUP(D15,$AX1:$BD240,4,FALSE)+P15+IF(AJ15=4,1)+IF(AK15=4,1)+IF(AL15=4,1)+IF(AM15=4,1)+IF(AN15=4,1)+IF(AO15=4,1)),"")</f>
      </c>
      <c r="H15" t="s" s="107">
        <f>IF(D15&lt;&gt;"",IF(X15="Star",VLOOKUP(D15,$AX1:$BD240,5,FALSE),VLOOKUP(D15,$AX1:$BD240,5,FALSE)+Q15+IF(AJ15=3,1)+IF(AK15=3,1)+IF(AL15=3,1)+IF(AM15=3,1)+IF(AN15=3,1)+IF(AO15=3,1)),"")</f>
      </c>
      <c r="I15" t="s" s="74">
        <f>IF(D15="","",IF(VLOOKUP(D15,$BT$2:$BW$14,3,FALSE)&gt;VLOOKUP(D15,$BT$2:$BW$14,4,FALSE),"Player type quantity surpassed",VLOOKUP(D15,$AX1:$BD240,6,FALSE)))</f>
      </c>
      <c r="J15" t="s" s="75">
        <f>AB15&amp;AC15&amp;AD15&amp;AE15&amp;AF15&amp;AG15&amp;IF(AH15&lt;&gt;"",IF(AB15&amp;AC15&amp;AD15&amp;AE15&amp;AF15&amp;AG15&lt;&gt;"",", ","")&amp;AH15,"")</f>
      </c>
      <c r="K15" t="s" s="76">
        <f>IF(X15="Star","n/a",IF(X15&gt;=176,"6",IF(X15&gt;=76,"5",IF(X15&gt;=51,"4",IF(X15&gt;=31,"3",IF(X15&gt;=16,"2",IF(X15&gt;=6,"1","")))))))</f>
      </c>
      <c r="L15" s="77"/>
      <c r="M15" s="77"/>
      <c r="N15" s="78"/>
      <c r="O15" s="79"/>
      <c r="P15" s="79"/>
      <c r="Q15" s="80"/>
      <c r="R15" s="81"/>
      <c r="S15" s="82"/>
      <c r="T15" s="82"/>
      <c r="U15" s="82"/>
      <c r="V15" s="79"/>
      <c r="W15" s="83"/>
      <c r="X15" s="84">
        <f>IF(LEFT(D15,1)="*","Star",R15*2+S15*1+T15*3+U15*2+W15*5+AA15)</f>
        <v>0</v>
      </c>
      <c r="Y15" s="85">
        <f>IF(D15&lt;&gt;"",(Z15+T45+U45+V45+W45+X45+Y45)*1000+VLOOKUP(D15,AX1:BD240,7,FALSE),0)</f>
        <v>0</v>
      </c>
      <c r="Z15" s="86"/>
      <c r="AA15" s="87"/>
      <c r="AB15" t="s" s="88">
        <f>IF(AJ15&gt;1,VLOOKUP(AJ15,$AO$32:$AQ$87,3),"")</f>
      </c>
      <c r="AC15" t="s" s="88">
        <f>IF(AK15&gt;1,IF(AB15&lt;&gt;"",", ","")&amp;VLOOKUP(AK15,$AO$32:$AQ$87,3),"")</f>
      </c>
      <c r="AD15" t="s" s="88">
        <f>IF(AL15&gt;1,IF(AB15&amp;AC15&lt;&gt;"",", ","")&amp;VLOOKUP(AL15,$AO$32:$AQ$87,3),"")</f>
      </c>
      <c r="AE15" t="s" s="88">
        <f>IF(AM15&gt;1,IF(AB15&amp;AC15&amp;AD15&lt;&gt;"",", ","")&amp;VLOOKUP(AM15,$AO$32:$AQ$87,3),"")</f>
      </c>
      <c r="AF15" t="s" s="88">
        <f>IF(AN15&gt;1,IF(AB15&amp;AC15&amp;AD15&amp;AE15&lt;&gt;"",", ","")&amp;VLOOKUP(AN15,$AO$32:$AQ$87,3),"")</f>
      </c>
      <c r="AG15" t="s" s="88">
        <f>IF(AO15&gt;1,IF(AB15&amp;AC15&amp;AD15&amp;AE15&amp;AF15&lt;&gt;"",", ","")&amp;VLOOKUP(AO15,$AO$32:$AQ$87,3),"")</f>
      </c>
      <c r="AH15" s="89"/>
      <c r="AI15" s="90"/>
      <c r="AJ15" s="91">
        <v>1</v>
      </c>
      <c r="AK15" s="92">
        <v>1</v>
      </c>
      <c r="AL15" s="92">
        <v>1</v>
      </c>
      <c r="AM15" s="92">
        <v>1</v>
      </c>
      <c r="AN15" s="92">
        <v>1</v>
      </c>
      <c r="AO15" s="92">
        <v>1</v>
      </c>
      <c r="AP15" s="20">
        <v>1</v>
      </c>
      <c r="AQ15" s="59">
        <f>VLOOKUP(D15,$AX1:$BD240,2,FALSE)</f>
      </c>
      <c r="AR15" s="59">
        <f>VLOOKUP(D15,$AX1:$BD240,3,FALSE)</f>
      </c>
      <c r="AS15" s="59">
        <f>VLOOKUP(D15,$AX1:$BD240,4,FALSE)</f>
      </c>
      <c r="AT15" s="59">
        <f>VLOOKUP(D15,$AX1:$BD240,5,FALSE)</f>
      </c>
      <c r="AU15" s="94">
        <f>IF(L15&lt;&gt;"",0,(IF(D15&lt;&gt;"",VLOOKUP(D15,AX1:BD240,7,FALSE)+(Z15+T45+U45+V45+W45+X45+Y45)*1000,0)))</f>
        <v>0</v>
      </c>
      <c r="AV15" s="59"/>
      <c r="AW15" s="22">
        <f>IF(AX15="","",AW14+1)</f>
        <v>13</v>
      </c>
      <c r="AX15" t="s" s="64">
        <v>163</v>
      </c>
      <c r="AY15" s="100">
        <v>5</v>
      </c>
      <c r="AZ15" s="100">
        <v>5</v>
      </c>
      <c r="BA15" s="100">
        <v>2</v>
      </c>
      <c r="BB15" s="100">
        <v>8</v>
      </c>
      <c r="BC15" t="s" s="101">
        <v>242</v>
      </c>
      <c r="BD15" s="26">
        <v>150000</v>
      </c>
      <c r="BE15" t="s" s="29">
        <v>307</v>
      </c>
      <c r="BF15" s="100">
        <v>30</v>
      </c>
      <c r="BG15" s="100">
        <v>30</v>
      </c>
      <c r="BH15" s="100">
        <v>30</v>
      </c>
      <c r="BI15" s="100">
        <v>20</v>
      </c>
      <c r="BJ15" s="100">
        <v>30</v>
      </c>
      <c r="BK15" s="26">
        <v>1</v>
      </c>
      <c r="BL15" s="100"/>
      <c r="BM15" s="27">
        <v>14</v>
      </c>
      <c r="BN15" t="s" s="28">
        <v>61</v>
      </c>
      <c r="BO15" s="26">
        <v>70000</v>
      </c>
      <c r="BP15" t="s" s="29">
        <v>308</v>
      </c>
      <c r="BQ15" t="s" s="29">
        <v>286</v>
      </c>
      <c r="BR15" s="26"/>
      <c r="BS15" t="s" s="108">
        <f>IF(BT15="","",BS14+1)</f>
      </c>
      <c r="BT15" t="s" s="64">
        <f>IF(BU15=0,"",BU15)</f>
      </c>
      <c r="BU15" s="31">
        <f>HLOOKUP(I$21,BZ$2:CW$16,15,FALSE)</f>
        <v>0</v>
      </c>
      <c r="BV15" t="s" s="29">
        <f>IF(BU15=0,"",COUNTIF($D$3:$D$18,BU15))</f>
      </c>
      <c r="BW15" t="s" s="29">
        <f>IF(BU15=0,"",VLOOKUP(BT15,$AX1:$BK240,14,FALSE))</f>
      </c>
      <c r="BX15" s="26"/>
      <c r="BY15" s="27">
        <v>13</v>
      </c>
      <c r="BZ15" s="22"/>
      <c r="CA15" s="22"/>
      <c r="CB15" s="22"/>
      <c r="CC15" t="s" s="64">
        <v>309</v>
      </c>
      <c r="CD15" s="22"/>
      <c r="CE15" s="22"/>
      <c r="CF15" s="22"/>
      <c r="CG15" t="s" s="64">
        <v>310</v>
      </c>
      <c r="CH15" s="22"/>
      <c r="CI15" s="22"/>
      <c r="CJ15" s="22"/>
      <c r="CK15" s="22"/>
      <c r="CL15" s="22"/>
      <c r="CM15" s="22"/>
      <c r="CN15" t="s" s="64">
        <v>311</v>
      </c>
      <c r="CO15" s="22"/>
      <c r="CP15" s="22"/>
      <c r="CQ15" t="s" s="64">
        <v>312</v>
      </c>
      <c r="CR15" s="22"/>
      <c r="CS15" s="22"/>
      <c r="CT15" t="s" s="64">
        <v>313</v>
      </c>
      <c r="CU15" s="22"/>
      <c r="CV15" s="22"/>
      <c r="CW15" s="22"/>
      <c r="CX15" s="33"/>
      <c r="CY15" s="33"/>
      <c r="CZ15" s="33"/>
      <c r="DA15" s="33"/>
      <c r="DB15" s="33"/>
      <c r="DC15" s="33"/>
      <c r="DD15" s="33"/>
      <c r="DE15" s="33"/>
      <c r="DF15" s="33"/>
      <c r="DG15" s="33"/>
      <c r="DH15" s="33"/>
      <c r="DI15" s="33"/>
      <c r="DJ15" s="33"/>
      <c r="DK15" s="33"/>
      <c r="DL15" s="33"/>
      <c r="DM15" s="33"/>
      <c r="DN15" s="33"/>
      <c r="DO15" s="33"/>
      <c r="DP15" s="33"/>
      <c r="DQ15" s="33"/>
      <c r="DR15" s="33"/>
      <c r="DS15" s="33"/>
      <c r="DT15" s="33"/>
      <c r="DU15" s="33"/>
      <c r="DV15" s="33"/>
      <c r="DW15" s="33"/>
      <c r="DX15" s="33"/>
      <c r="GF15" s="100"/>
    </row>
    <row r="16" s="14" customFormat="1" ht="18" customHeight="1">
      <c r="A16" s="35"/>
      <c r="B16" s="68">
        <v>14</v>
      </c>
      <c r="C16" s="69"/>
      <c r="D16" t="s" s="70">
        <f>IF(AP16&lt;=1,"",VLOOKUP(AP16,BS1:BT240,2,FALSE))</f>
      </c>
      <c r="E16" t="s" s="105">
        <f>IF(D16&lt;&gt;"",IF(X16="Star",VLOOKUP(D16,$AX1:$BD240,2,FALSE),VLOOKUP(D16,$AX1:$BD240,2,FALSE)+N16+IF(AJ16=2,1)+IF(AK16=2,1)+IF(AL16=2,1)+IF(AM16=2,1)+IF(AN16=2,1)+IF(AO16=2,1)),"")</f>
      </c>
      <c r="F16" t="s" s="106">
        <f>IF(D16&lt;&gt;"",IF(X16="Star",VLOOKUP(D16,$AX1:$BD240,3,FALSE),VLOOKUP(D16,$AX1:$BD240,3,FALSE)+O16+IF(AJ16=5,1)+IF(AK16=5,1)+IF(AL16=5,1)+IF(AM16=5,1)+IF(AN16=5,1)+IF(AO16=5,1)),"")</f>
      </c>
      <c r="G16" t="s" s="106">
        <f>IF(D16&lt;&gt;"",IF(X16="Star",VLOOKUP(D16,$AX1:$BD240,4,FALSE),VLOOKUP(D16,$AX1:$BD240,4,FALSE)+P16+IF(AJ16=4,1)+IF(AK16=4,1)+IF(AL16=4,1)+IF(AM16=4,1)+IF(AN16=4,1)+IF(AO16=4,1)),"")</f>
      </c>
      <c r="H16" t="s" s="107">
        <f>IF(D16&lt;&gt;"",IF(X16="Star",VLOOKUP(D16,$AX1:$BD240,5,FALSE),VLOOKUP(D16,$AX1:$BD240,5,FALSE)+Q16+IF(AJ16=3,1)+IF(AK16=3,1)+IF(AL16=3,1)+IF(AM16=3,1)+IF(AN16=3,1)+IF(AO16=3,1)),"")</f>
      </c>
      <c r="I16" t="s" s="74">
        <f>IF(D16="","",IF(VLOOKUP(D16,$BT$2:$BW$14,3,FALSE)&gt;VLOOKUP(D16,$BT$2:$BW$14,4,FALSE),"Player type quantity surpassed",VLOOKUP(D16,$AX1:$BD240,6,FALSE)))</f>
      </c>
      <c r="J16" t="s" s="75">
        <f>AB16&amp;AC16&amp;AD16&amp;AE16&amp;AF16&amp;AG16&amp;IF(AH16&lt;&gt;"",IF(AB16&amp;AC16&amp;AD16&amp;AE16&amp;AF16&amp;AG16&lt;&gt;"",", ","")&amp;AH16,"")</f>
      </c>
      <c r="K16" t="s" s="76">
        <f>IF(X16="Star","n/a",IF(X16&gt;=176,"6",IF(X16&gt;=76,"5",IF(X16&gt;=51,"4",IF(X16&gt;=31,"3",IF(X16&gt;=16,"2",IF(X16&gt;=6,"1","")))))))</f>
      </c>
      <c r="L16" s="77"/>
      <c r="M16" s="77"/>
      <c r="N16" s="78"/>
      <c r="O16" s="79"/>
      <c r="P16" s="79"/>
      <c r="Q16" s="80"/>
      <c r="R16" s="81"/>
      <c r="S16" s="82"/>
      <c r="T16" s="82"/>
      <c r="U16" s="82"/>
      <c r="V16" s="79"/>
      <c r="W16" s="83"/>
      <c r="X16" s="84">
        <f>IF(LEFT(D16,1)="*","Star",R16*2+S16*1+T16*3+U16*2+W16*5+AA16)</f>
        <v>0</v>
      </c>
      <c r="Y16" s="85">
        <f>IF(D16&lt;&gt;"",(Z16+T46+U46+V46+W46+X46+Y46)*1000+VLOOKUP(D16,AX1:BD240,7,FALSE),0)</f>
        <v>0</v>
      </c>
      <c r="Z16" s="86"/>
      <c r="AA16" s="87"/>
      <c r="AB16" t="s" s="88">
        <f>IF(AJ16&gt;1,VLOOKUP(AJ16,$AO$32:$AQ$87,3),"")</f>
      </c>
      <c r="AC16" t="s" s="88">
        <f>IF(AK16&gt;1,IF(AB16&lt;&gt;"",", ","")&amp;VLOOKUP(AK16,$AO$32:$AQ$87,3),"")</f>
      </c>
      <c r="AD16" t="s" s="88">
        <f>IF(AL16&gt;1,IF(AB16&amp;AC16&lt;&gt;"",", ","")&amp;VLOOKUP(AL16,$AO$32:$AQ$87,3),"")</f>
      </c>
      <c r="AE16" t="s" s="88">
        <f>IF(AM16&gt;1,IF(AB16&amp;AC16&amp;AD16&lt;&gt;"",", ","")&amp;VLOOKUP(AM16,$AO$32:$AQ$87,3),"")</f>
      </c>
      <c r="AF16" t="s" s="88">
        <f>IF(AN16&gt;1,IF(AB16&amp;AC16&amp;AD16&amp;AE16&lt;&gt;"",", ","")&amp;VLOOKUP(AN16,$AO$32:$AQ$87,3),"")</f>
      </c>
      <c r="AG16" t="s" s="88">
        <f>IF(AO16&gt;1,IF(AB16&amp;AC16&amp;AD16&amp;AE16&amp;AF16&lt;&gt;"",", ","")&amp;VLOOKUP(AO16,$AO$32:$AQ$87,3),"")</f>
      </c>
      <c r="AH16" s="89"/>
      <c r="AI16" s="90"/>
      <c r="AJ16" s="91">
        <v>1</v>
      </c>
      <c r="AK16" s="92">
        <v>1</v>
      </c>
      <c r="AL16" s="92">
        <v>1</v>
      </c>
      <c r="AM16" s="92">
        <v>1</v>
      </c>
      <c r="AN16" s="92">
        <v>1</v>
      </c>
      <c r="AO16" s="92">
        <v>1</v>
      </c>
      <c r="AP16" s="20">
        <v>1</v>
      </c>
      <c r="AQ16" s="59">
        <f>VLOOKUP(D16,$AX1:$BD240,2,FALSE)</f>
      </c>
      <c r="AR16" s="59">
        <f>VLOOKUP(D16,$AX1:$BD240,3,FALSE)</f>
      </c>
      <c r="AS16" s="59">
        <f>VLOOKUP(D16,$AX1:$BD240,4,FALSE)</f>
      </c>
      <c r="AT16" s="59">
        <f>VLOOKUP(D16,$AX1:$BD240,5,FALSE)</f>
      </c>
      <c r="AU16" s="94">
        <f>IF(L16&lt;&gt;"",0,(IF(D16&lt;&gt;"",VLOOKUP(D16,AX1:BD240,7,FALSE)+(Z16+T46+U46+V46+W46+X46+Y46)*1000,0)))</f>
        <v>0</v>
      </c>
      <c r="AV16" s="59"/>
      <c r="AW16" s="22">
        <f>IF(AX16="","",AW15+1)</f>
        <v>14</v>
      </c>
      <c r="AX16" t="s" s="64">
        <v>314</v>
      </c>
      <c r="AY16" s="100">
        <v>6</v>
      </c>
      <c r="AZ16" s="100">
        <v>3</v>
      </c>
      <c r="BA16" s="100">
        <v>3</v>
      </c>
      <c r="BB16" s="100">
        <v>7</v>
      </c>
      <c r="BC16" t="s" s="101">
        <v>315</v>
      </c>
      <c r="BD16" s="26">
        <v>40000</v>
      </c>
      <c r="BE16" t="s" s="29">
        <v>316</v>
      </c>
      <c r="BF16" t="s" s="29">
        <v>78</v>
      </c>
      <c r="BG16" t="s" s="29">
        <v>78</v>
      </c>
      <c r="BH16" t="s" s="29">
        <v>78</v>
      </c>
      <c r="BI16" t="s" s="29">
        <v>78</v>
      </c>
      <c r="BJ16" t="s" s="29">
        <v>78</v>
      </c>
      <c r="BK16" s="100">
        <v>11</v>
      </c>
      <c r="BL16" s="26"/>
      <c r="BM16" s="27">
        <v>15</v>
      </c>
      <c r="BN16" t="s" s="28">
        <v>62</v>
      </c>
      <c r="BO16" s="26">
        <v>60000</v>
      </c>
      <c r="BP16" t="s" s="29">
        <v>317</v>
      </c>
      <c r="BQ16" t="s" s="29">
        <v>46</v>
      </c>
      <c r="BR16" s="26"/>
      <c r="BS16" s="27">
        <f>IF(BT16="","",BS15+1)</f>
      </c>
      <c r="BT16" s="22">
        <f>IF(BU16=0,"",BU16)</f>
      </c>
      <c r="BU16" s="31">
        <f>HLOOKUP(I$21,BZ$2:CW$16,16,FALSE)</f>
      </c>
      <c r="BV16" s="26">
        <f>IF(BU16=0,"",COUNTIF($D$3:$D$18,BU16))</f>
      </c>
      <c r="BW16" s="26">
        <f>IF(BU16=0,"",VLOOKUP(BT16,$AX1:$BK240,14,FALSE))</f>
      </c>
      <c r="BX16" s="26"/>
      <c r="BY16" s="27">
        <v>14</v>
      </c>
      <c r="BZ16" s="22"/>
      <c r="CA16" s="22"/>
      <c r="CB16" s="22"/>
      <c r="CC16" t="s" s="64">
        <v>318</v>
      </c>
      <c r="CD16" s="22"/>
      <c r="CE16" s="22"/>
      <c r="CF16" s="22"/>
      <c r="CG16" s="22"/>
      <c r="CH16" s="22"/>
      <c r="CI16" s="22"/>
      <c r="CJ16" s="22"/>
      <c r="CK16" s="22"/>
      <c r="CL16" s="22"/>
      <c r="CM16" s="22"/>
      <c r="CN16" s="22"/>
      <c r="CO16" s="22"/>
      <c r="CP16" s="22"/>
      <c r="CQ16" s="22"/>
      <c r="CR16" s="22"/>
      <c r="CS16" s="22"/>
      <c r="CT16" s="22"/>
      <c r="CU16" s="22"/>
      <c r="CV16" s="22"/>
      <c r="CW16" s="22"/>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GF16" s="26"/>
    </row>
    <row r="17" s="14" customFormat="1" ht="18" customHeight="1">
      <c r="A17" s="35"/>
      <c r="B17" s="68">
        <v>15</v>
      </c>
      <c r="C17" s="69"/>
      <c r="D17" t="s" s="70">
        <f>IF(AP17&lt;=1,"",VLOOKUP(AP17,BS1:BT240,2,FALSE))</f>
      </c>
      <c r="E17" t="s" s="105">
        <f>IF(D17&lt;&gt;"",IF(X17="Star",VLOOKUP(D17,$AX1:$BD240,2,FALSE),VLOOKUP(D17,$AX1:$BD240,2,FALSE)+N17+IF(AJ17=2,1)+IF(AK17=2,1)+IF(AL17=2,1)+IF(AM17=2,1)+IF(AN17=2,1)+IF(AO17=2,1)),"")</f>
      </c>
      <c r="F17" t="s" s="106">
        <f>IF(D17&lt;&gt;"",IF(X17="Star",VLOOKUP(D17,$AX1:$BD240,3,FALSE),VLOOKUP(D17,$AX1:$BD240,3,FALSE)+O17+IF(AJ17=5,1)+IF(AK17=5,1)+IF(AL17=5,1)+IF(AM17=5,1)+IF(AN17=5,1)+IF(AO17=5,1)),"")</f>
      </c>
      <c r="G17" t="s" s="106">
        <f>IF(D17&lt;&gt;"",IF(X17="Star",VLOOKUP(D17,$AX1:$BD240,4,FALSE),VLOOKUP(D17,$AX1:$BD240,4,FALSE)+P17+IF(AJ17=4,1)+IF(AK17=4,1)+IF(AL17=4,1)+IF(AM17=4,1)+IF(AN17=4,1)+IF(AO17=4,1)),"")</f>
      </c>
      <c r="H17" t="s" s="107">
        <f>IF(D17&lt;&gt;"",IF(X17="Star",VLOOKUP(D17,$AX1:$BD240,5,FALSE),VLOOKUP(D17,$AX1:$BD240,5,FALSE)+Q17+IF(AJ17=3,1)+IF(AK17=3,1)+IF(AL17=3,1)+IF(AM17=3,1)+IF(AN17=3,1)+IF(AO17=3,1)),"")</f>
      </c>
      <c r="I17" t="s" s="74">
        <f>IF(D17="","",IF(VLOOKUP(D17,$BT$2:$BW$14,3,FALSE)&gt;VLOOKUP(D17,$BT$2:$BW$14,4,FALSE),"Player type quantity surpassed",VLOOKUP(D17,$AX1:$BD240,6,FALSE)))</f>
      </c>
      <c r="J17" t="s" s="75">
        <f>AB17&amp;AC17&amp;AD17&amp;AE17&amp;AF17&amp;AG17&amp;IF(AH17&lt;&gt;"",IF(AB17&amp;AC17&amp;AD17&amp;AE17&amp;AF17&amp;AG17&lt;&gt;"",", ","")&amp;AH17,"")</f>
      </c>
      <c r="K17" t="s" s="76">
        <f>IF(X17="Star","n/a",IF(X17&gt;=176,"6",IF(X17&gt;=76,"5",IF(X17&gt;=51,"4",IF(X17&gt;=31,"3",IF(X17&gt;=16,"2",IF(X17&gt;=6,"1","")))))))</f>
      </c>
      <c r="L17" s="77"/>
      <c r="M17" s="77"/>
      <c r="N17" s="78"/>
      <c r="O17" s="79"/>
      <c r="P17" s="79"/>
      <c r="Q17" s="80"/>
      <c r="R17" s="81"/>
      <c r="S17" s="82"/>
      <c r="T17" s="82"/>
      <c r="U17" s="82"/>
      <c r="V17" s="79"/>
      <c r="W17" s="83"/>
      <c r="X17" s="84">
        <f>IF(LEFT(D17,1)="*","Star",R17*2+S17*1+T17*3+U17*2+W17*5+AA17)</f>
        <v>0</v>
      </c>
      <c r="Y17" s="85">
        <f>IF(D17&lt;&gt;"",(Z17+T47+U47+V47+W47+X47+Y47)*1000+VLOOKUP(D17,AX1:BD240,7,FALSE),0)</f>
        <v>0</v>
      </c>
      <c r="Z17" s="86"/>
      <c r="AA17" s="87"/>
      <c r="AB17" t="s" s="88">
        <f>IF(AJ17&gt;1,VLOOKUP(AJ17,$AO$32:$AQ$87,3),"")</f>
      </c>
      <c r="AC17" t="s" s="88">
        <f>IF(AK17&gt;1,IF(AB17&lt;&gt;"",", ","")&amp;VLOOKUP(AK17,$AO$32:$AQ$87,3),"")</f>
      </c>
      <c r="AD17" t="s" s="88">
        <f>IF(AL17&gt;1,IF(AB17&amp;AC17&lt;&gt;"",", ","")&amp;VLOOKUP(AL17,$AO$32:$AQ$87,3),"")</f>
      </c>
      <c r="AE17" t="s" s="88">
        <f>IF(AM17&gt;1,IF(AB17&amp;AC17&amp;AD17&lt;&gt;"",", ","")&amp;VLOOKUP(AM17,$AO$32:$AQ$87,3),"")</f>
      </c>
      <c r="AF17" t="s" s="88">
        <f>IF(AN17&gt;1,IF(AB17&amp;AC17&amp;AD17&amp;AE17&lt;&gt;"",", ","")&amp;VLOOKUP(AN17,$AO$32:$AQ$87,3),"")</f>
      </c>
      <c r="AG17" t="s" s="88">
        <f>IF(AO17&gt;1,IF(AB17&amp;AC17&amp;AD17&amp;AE17&amp;AF17&lt;&gt;"",", ","")&amp;VLOOKUP(AO17,$AO$32:$AQ$87,3),"")</f>
      </c>
      <c r="AH17" s="89"/>
      <c r="AI17" s="90"/>
      <c r="AJ17" s="91">
        <v>1</v>
      </c>
      <c r="AK17" s="92">
        <v>1</v>
      </c>
      <c r="AL17" s="92">
        <v>1</v>
      </c>
      <c r="AM17" s="92">
        <v>1</v>
      </c>
      <c r="AN17" s="92">
        <v>1</v>
      </c>
      <c r="AO17" s="92">
        <v>1</v>
      </c>
      <c r="AP17" s="20">
        <v>1</v>
      </c>
      <c r="AQ17" s="59">
        <f>VLOOKUP(D17,$AX1:$BD240,2,FALSE)</f>
      </c>
      <c r="AR17" s="59">
        <f>VLOOKUP(D17,$AX1:$BD240,3,FALSE)</f>
      </c>
      <c r="AS17" s="59">
        <f>VLOOKUP(D17,$AX1:$BD240,4,FALSE)</f>
      </c>
      <c r="AT17" s="59">
        <f>VLOOKUP(D17,$AX1:$BD240,5,FALSE)</f>
      </c>
      <c r="AU17" s="94">
        <f>IF(L17&lt;&gt;"",0,(IF(D17&lt;&gt;"",VLOOKUP(D17,AX1:BD240,7,FALSE)+(Z17+T47+U47+V47+W47+X47+Y47)*1000,0)))</f>
        <v>0</v>
      </c>
      <c r="AV17" s="59"/>
      <c r="AW17" s="22">
        <f>IF(AX17="","",AW16+1)</f>
        <v>15</v>
      </c>
      <c r="AX17" t="s" s="64">
        <v>84</v>
      </c>
      <c r="AY17" s="100">
        <v>6</v>
      </c>
      <c r="AZ17" s="100">
        <v>3</v>
      </c>
      <c r="BA17" s="100">
        <v>4</v>
      </c>
      <c r="BB17" s="100">
        <v>8</v>
      </c>
      <c r="BC17" s="109"/>
      <c r="BD17" s="26">
        <v>70000</v>
      </c>
      <c r="BE17" t="s" s="29">
        <v>319</v>
      </c>
      <c r="BF17" s="26">
        <v>20</v>
      </c>
      <c r="BG17" s="26">
        <v>20</v>
      </c>
      <c r="BH17" s="26">
        <v>30</v>
      </c>
      <c r="BI17" s="26">
        <v>30</v>
      </c>
      <c r="BJ17" t="s" s="29">
        <v>78</v>
      </c>
      <c r="BK17" s="26">
        <v>16</v>
      </c>
      <c r="BL17" s="26"/>
      <c r="BM17" s="27">
        <v>16</v>
      </c>
      <c r="BN17" t="s" s="28">
        <v>63</v>
      </c>
      <c r="BO17" s="26">
        <v>70000</v>
      </c>
      <c r="BP17" t="s" s="29">
        <v>320</v>
      </c>
      <c r="BQ17" t="s" s="29">
        <v>286</v>
      </c>
      <c r="BR17" s="26"/>
      <c r="BS17" s="27"/>
      <c r="BT17" s="26"/>
      <c r="BU17" s="31"/>
      <c r="BV17" s="26"/>
      <c r="BW17" s="26"/>
      <c r="BX17" s="26"/>
      <c r="BY17" s="27">
        <v>15</v>
      </c>
      <c r="BZ17" s="22"/>
      <c r="CA17" s="22"/>
      <c r="CB17" s="22"/>
      <c r="CC17" s="22"/>
      <c r="CD17" s="22"/>
      <c r="CE17" s="22"/>
      <c r="CF17" s="22"/>
      <c r="CG17" s="22"/>
      <c r="CH17" s="22"/>
      <c r="CI17" s="22"/>
      <c r="CJ17" s="22"/>
      <c r="CK17" s="22"/>
      <c r="CL17" s="22"/>
      <c r="CM17" s="22"/>
      <c r="CN17" s="22"/>
      <c r="CO17" s="22"/>
      <c r="CP17" s="22"/>
      <c r="CQ17" s="22"/>
      <c r="CR17" s="22"/>
      <c r="CS17" s="22"/>
      <c r="CT17" s="22"/>
      <c r="CU17" s="22"/>
      <c r="CV17" s="22"/>
      <c r="CW17" s="22"/>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GF17" s="26"/>
    </row>
    <row r="18" s="14" customFormat="1" ht="18" customHeight="1">
      <c r="A18" s="35"/>
      <c r="B18" s="68">
        <v>16</v>
      </c>
      <c r="C18" s="69"/>
      <c r="D18" t="s" s="70">
        <f>IF(AP18&lt;=1,"",VLOOKUP(AP18,BS1:BT240,2,FALSE))</f>
      </c>
      <c r="E18" t="s" s="105">
        <f>IF(D18&lt;&gt;"",IF(X18="Star",VLOOKUP(D18,$AX1:$BD240,2,FALSE),VLOOKUP(D18,$AX1:$BD240,2,FALSE)+N18+IF(AJ18=2,1)+IF(AK18=2,1)+IF(AL18=2,1)+IF(AM18=2,1)+IF(AN18=2,1)+IF(AO18=2,1)),"")</f>
      </c>
      <c r="F18" t="s" s="106">
        <f>IF(D18&lt;&gt;"",IF(X18="Star",VLOOKUP(D18,$AX1:$BD240,3,FALSE),VLOOKUP(D18,$AX1:$BD240,3,FALSE)+O18+IF(AJ18=5,1)+IF(AK18=5,1)+IF(AL18=5,1)+IF(AM18=5,1)+IF(AN18=5,1)+IF(AO18=5,1)),"")</f>
      </c>
      <c r="G18" t="s" s="106">
        <f>IF(D18&lt;&gt;"",IF(X18="Star",VLOOKUP(D18,$AX1:$BD240,4,FALSE),VLOOKUP(D18,$AX1:$BD240,4,FALSE)+P18+IF(AJ18=4,1)+IF(AK18=4,1)+IF(AL18=4,1)+IF(AM18=4,1)+IF(AN18=4,1)+IF(AO18=4,1)),"")</f>
      </c>
      <c r="H18" t="s" s="107">
        <f>IF(D18&lt;&gt;"",IF(X18="Star",VLOOKUP(D18,$AX1:$BD240,5,FALSE),VLOOKUP(D18,$AX1:$BD240,5,FALSE)+Q18+IF(AJ18=3,1)+IF(AK18=3,1)+IF(AL18=3,1)+IF(AM18=3,1)+IF(AN18=3,1)+IF(AO18=3,1)),"")</f>
      </c>
      <c r="I18" t="s" s="74">
        <f>IF(D18="","",IF(VLOOKUP(D18,$BT$2:$BW$14,3,FALSE)&gt;VLOOKUP(D18,$BT$2:$BW$14,4,FALSE),"Player type quantity surpassed",VLOOKUP(D18,$AX1:$BD240,6,FALSE)))</f>
      </c>
      <c r="J18" t="s" s="75">
        <f>AB18&amp;AC18&amp;AD18&amp;AE18&amp;AF18&amp;AG18&amp;IF(AH18&lt;&gt;"",IF(AB18&amp;AC18&amp;AD18&amp;AE18&amp;AF18&amp;AG18&lt;&gt;"",", ","")&amp;AH18,"")</f>
      </c>
      <c r="K18" t="s" s="76">
        <f>IF(X18="Star","n/a",IF(X18&gt;=176,"6",IF(X18&gt;=76,"5",IF(X18&gt;=51,"4",IF(X18&gt;=31,"3",IF(X18&gt;=16,"2",IF(X18&gt;=6,"1","")))))))</f>
      </c>
      <c r="L18" s="77"/>
      <c r="M18" s="77"/>
      <c r="N18" s="78"/>
      <c r="O18" s="79"/>
      <c r="P18" s="79"/>
      <c r="Q18" s="80"/>
      <c r="R18" s="81"/>
      <c r="S18" s="82"/>
      <c r="T18" s="82"/>
      <c r="U18" s="82"/>
      <c r="V18" s="79"/>
      <c r="W18" s="83"/>
      <c r="X18" s="84">
        <f>IF(LEFT(D18,1)="*","Star",R18*2+S18*1+T18*3+U18*2+W18*5+AA18)</f>
        <v>0</v>
      </c>
      <c r="Y18" s="85">
        <f>IF(D18&lt;&gt;"",(Z18+T48+U48+V48+W48+X48+Y48)*1000+VLOOKUP(D18,AX1:BD240,7,FALSE),0)</f>
        <v>0</v>
      </c>
      <c r="Z18" s="86"/>
      <c r="AA18" s="87"/>
      <c r="AB18" t="s" s="88">
        <f>IF(AJ18&gt;1,VLOOKUP(AJ18,$AO$32:$AQ$87,3),"")</f>
      </c>
      <c r="AC18" t="s" s="88">
        <f>IF(AK18&gt;1,IF(AB18&lt;&gt;"",", ","")&amp;VLOOKUP(AK18,$AO$32:$AQ$87,3),"")</f>
      </c>
      <c r="AD18" t="s" s="88">
        <f>IF(AL18&gt;1,IF(AB18&amp;AC18&lt;&gt;"",", ","")&amp;VLOOKUP(AL18,$AO$32:$AQ$87,3),"")</f>
      </c>
      <c r="AE18" t="s" s="88">
        <f>IF(AM18&gt;1,IF(AB18&amp;AC18&amp;AD18&lt;&gt;"",", ","")&amp;VLOOKUP(AM18,$AO$32:$AQ$87,3),"")</f>
      </c>
      <c r="AF18" t="s" s="88">
        <f>IF(AN18&gt;1,IF(AB18&amp;AC18&amp;AD18&amp;AE18&lt;&gt;"",", ","")&amp;VLOOKUP(AN18,$AO$32:$AQ$87,3),"")</f>
      </c>
      <c r="AG18" t="s" s="88">
        <f>IF(AO18&gt;1,IF(AB18&amp;AC18&amp;AD18&amp;AE18&amp;AF18&lt;&gt;"",", ","")&amp;VLOOKUP(AO18,$AO$32:$AQ$87,3),"")</f>
      </c>
      <c r="AH18" s="89"/>
      <c r="AI18" s="90"/>
      <c r="AJ18" s="91">
        <v>1</v>
      </c>
      <c r="AK18" s="92">
        <v>1</v>
      </c>
      <c r="AL18" s="92">
        <v>1</v>
      </c>
      <c r="AM18" s="92">
        <v>1</v>
      </c>
      <c r="AN18" s="92">
        <v>1</v>
      </c>
      <c r="AO18" s="92">
        <v>1</v>
      </c>
      <c r="AP18" s="20">
        <v>1</v>
      </c>
      <c r="AQ18" s="59">
        <f>VLOOKUP(D18,$AX1:$BD240,2,FALSE)</f>
      </c>
      <c r="AR18" s="59">
        <f>VLOOKUP(D18,$AX1:$BD240,3,FALSE)</f>
      </c>
      <c r="AS18" s="59">
        <f>VLOOKUP(D18,$AX1:$BD240,4,FALSE)</f>
      </c>
      <c r="AT18" s="59">
        <f>VLOOKUP(D18,$AX1:$BD240,5,FALSE)</f>
      </c>
      <c r="AU18" s="94">
        <f>IF(L18&lt;&gt;"",0,(IF(D18&lt;&gt;"",VLOOKUP(D18,AX1:BD240,7,FALSE)+(Z18+T48+U48+V48+W48+X48+Y48)*1000,0)))</f>
        <v>0</v>
      </c>
      <c r="AV18" s="59"/>
      <c r="AW18" s="22">
        <f>IF(AX18="","",AW17+1)</f>
        <v>16</v>
      </c>
      <c r="AX18" t="s" s="64">
        <v>111</v>
      </c>
      <c r="AY18" s="100">
        <v>7</v>
      </c>
      <c r="AZ18" s="100">
        <v>3</v>
      </c>
      <c r="BA18" s="100">
        <v>4</v>
      </c>
      <c r="BB18" s="100">
        <v>7</v>
      </c>
      <c r="BC18" t="s" s="101">
        <v>321</v>
      </c>
      <c r="BD18" s="26">
        <v>80000</v>
      </c>
      <c r="BE18" t="s" s="29">
        <v>322</v>
      </c>
      <c r="BF18" s="26">
        <v>20</v>
      </c>
      <c r="BG18" s="26">
        <v>20</v>
      </c>
      <c r="BH18" s="26">
        <v>20</v>
      </c>
      <c r="BI18" s="26">
        <v>30</v>
      </c>
      <c r="BJ18" t="s" s="29">
        <v>78</v>
      </c>
      <c r="BK18" s="26">
        <v>2</v>
      </c>
      <c r="BL18" s="26"/>
      <c r="BM18" s="27">
        <v>17</v>
      </c>
      <c r="BN18" t="s" s="28">
        <v>64</v>
      </c>
      <c r="BO18" s="26">
        <v>70000</v>
      </c>
      <c r="BP18" t="s" s="29">
        <v>323</v>
      </c>
      <c r="BQ18" t="s" s="29">
        <v>46</v>
      </c>
      <c r="BR18" s="26"/>
      <c r="BS18" s="27"/>
      <c r="BT18" s="26"/>
      <c r="BU18" s="31"/>
      <c r="BV18" s="26"/>
      <c r="BW18" s="26"/>
      <c r="BX18" s="26"/>
      <c r="BY18" s="27"/>
      <c r="BZ18" s="33"/>
      <c r="CA18" s="34"/>
      <c r="CB18" s="34"/>
      <c r="CC18" s="34"/>
      <c r="CD18" s="34"/>
      <c r="CE18" s="34"/>
      <c r="CF18" s="33"/>
      <c r="CG18" s="34"/>
      <c r="CH18" s="34"/>
      <c r="CI18" s="34"/>
      <c r="CK18" s="33"/>
      <c r="CL18" s="33"/>
      <c r="CM18" s="33"/>
      <c r="CN18" s="34"/>
      <c r="CO18" s="33"/>
      <c r="CP18" s="33"/>
      <c r="CQ18" s="33"/>
      <c r="CT18" s="33"/>
      <c r="CU18" s="33"/>
      <c r="CV18" s="33"/>
      <c r="CW18" s="34"/>
      <c r="CX18" s="33"/>
      <c r="CY18" s="33"/>
      <c r="CZ18" s="33"/>
      <c r="DA18" s="33"/>
      <c r="DB18" s="33"/>
      <c r="DC18" s="33"/>
      <c r="DD18" s="33"/>
      <c r="DE18" s="33"/>
      <c r="DF18" s="33"/>
      <c r="DG18" s="33"/>
      <c r="DH18" s="33"/>
      <c r="DI18" s="33"/>
      <c r="DJ18" s="33"/>
      <c r="DK18" s="33"/>
      <c r="DL18" s="33"/>
      <c r="DM18" s="33"/>
      <c r="DN18" s="33"/>
      <c r="DO18" s="33"/>
      <c r="DP18" s="33"/>
      <c r="DQ18" s="33"/>
      <c r="DR18" s="33"/>
      <c r="DS18" s="33"/>
      <c r="DT18" s="33"/>
      <c r="DU18" s="33"/>
      <c r="DV18" s="33"/>
      <c r="DW18" s="33"/>
      <c r="DX18" s="33"/>
      <c r="GF18" s="26"/>
    </row>
    <row r="19" s="14" customFormat="1" ht="18" customHeight="1">
      <c r="A19" s="35"/>
      <c r="B19" s="110"/>
      <c r="C19" s="111"/>
      <c r="D19" s="112"/>
      <c r="E19" s="113"/>
      <c r="F19" s="114"/>
      <c r="G19" s="115"/>
      <c r="H19" s="116"/>
      <c r="I19" s="117"/>
      <c r="J19" s="118"/>
      <c r="K19" s="42"/>
      <c r="L19" s="119"/>
      <c r="M19" s="120"/>
      <c r="N19" s="120"/>
      <c r="O19" s="120"/>
      <c r="P19" s="120"/>
      <c r="Q19" s="120"/>
      <c r="R19" s="120"/>
      <c r="S19" s="120"/>
      <c r="T19" s="120"/>
      <c r="U19" s="121"/>
      <c r="V19" s="122"/>
      <c r="W19" s="120"/>
      <c r="X19" t="s" s="123">
        <v>324</v>
      </c>
      <c r="Y19" s="124">
        <f>SUM(AU3:AU18)</f>
        <v>770000</v>
      </c>
      <c r="Z19" s="125"/>
      <c r="AA19" s="126"/>
      <c r="AB19" s="127"/>
      <c r="AC19" s="127"/>
      <c r="AD19" s="127"/>
      <c r="AE19" s="127"/>
      <c r="AF19" s="127"/>
      <c r="AG19" s="127"/>
      <c r="AH19" s="127"/>
      <c r="AI19" s="128"/>
      <c r="AJ19" s="19"/>
      <c r="AK19" s="20"/>
      <c r="AL19" s="20"/>
      <c r="AM19" s="20"/>
      <c r="AN19" s="20"/>
      <c r="AO19" s="20"/>
      <c r="AP19" s="20"/>
      <c r="AQ19" s="20"/>
      <c r="AR19" s="20"/>
      <c r="AS19" s="20"/>
      <c r="AT19" s="20"/>
      <c r="AU19" s="20"/>
      <c r="AV19" s="20"/>
      <c r="AW19" s="22">
        <f>IF(AX19="","",AW18+1)</f>
        <v>17</v>
      </c>
      <c r="AX19" t="s" s="64">
        <v>137</v>
      </c>
      <c r="AY19" s="100">
        <v>6</v>
      </c>
      <c r="AZ19" s="100">
        <v>3</v>
      </c>
      <c r="BA19" s="100">
        <v>4</v>
      </c>
      <c r="BB19" s="100">
        <v>7</v>
      </c>
      <c r="BC19" t="s" s="101">
        <v>325</v>
      </c>
      <c r="BD19" s="26">
        <v>90000</v>
      </c>
      <c r="BE19" t="s" s="29">
        <v>326</v>
      </c>
      <c r="BF19" s="26">
        <v>20</v>
      </c>
      <c r="BG19" s="26">
        <v>20</v>
      </c>
      <c r="BH19" s="26">
        <v>30</v>
      </c>
      <c r="BI19" s="26">
        <v>30</v>
      </c>
      <c r="BJ19" t="s" s="29">
        <v>78</v>
      </c>
      <c r="BK19" s="26">
        <v>2</v>
      </c>
      <c r="BL19" s="26"/>
      <c r="BM19" s="27">
        <v>18</v>
      </c>
      <c r="BN19" t="s" s="28">
        <v>65</v>
      </c>
      <c r="BO19" s="26">
        <v>60000</v>
      </c>
      <c r="BP19" t="s" s="29">
        <v>327</v>
      </c>
      <c r="BQ19" t="s" s="29">
        <v>46</v>
      </c>
      <c r="BR19" s="26"/>
      <c r="BS19" s="27"/>
      <c r="BT19" s="26"/>
      <c r="BU19" s="31"/>
      <c r="BV19" s="26"/>
      <c r="BW19" s="26"/>
      <c r="BX19" s="26"/>
      <c r="BY19" s="27"/>
      <c r="BZ19" s="33"/>
      <c r="CA19" s="34"/>
      <c r="CB19" s="34"/>
      <c r="CC19" s="34"/>
      <c r="CD19" s="34"/>
      <c r="CE19" s="34"/>
      <c r="CF19" s="33"/>
      <c r="CG19" s="34"/>
      <c r="CH19" s="34"/>
      <c r="CI19" s="34"/>
      <c r="CK19" s="33"/>
      <c r="CL19" s="33"/>
      <c r="CM19" s="33"/>
      <c r="CN19" s="34"/>
      <c r="CO19" s="33"/>
      <c r="CP19" s="33"/>
      <c r="CQ19" s="33"/>
      <c r="CT19" s="33"/>
      <c r="CU19" s="33"/>
      <c r="CV19" s="33"/>
      <c r="CW19" s="34"/>
      <c r="CX19" s="33"/>
      <c r="CY19" s="33"/>
      <c r="CZ19" s="33"/>
      <c r="DA19" s="33"/>
      <c r="DB19" s="33"/>
      <c r="DC19" s="33"/>
      <c r="DD19" s="33"/>
      <c r="DE19" s="33"/>
      <c r="DF19" s="33"/>
      <c r="DG19" s="33"/>
      <c r="DH19" s="33"/>
      <c r="DI19" s="33"/>
      <c r="DJ19" s="33"/>
      <c r="DK19" s="33"/>
      <c r="DL19" s="33"/>
      <c r="DM19" s="33"/>
      <c r="DN19" s="33"/>
      <c r="DO19" s="33"/>
      <c r="DP19" s="33"/>
      <c r="DQ19" s="33"/>
      <c r="DR19" s="33"/>
      <c r="DS19" s="33"/>
      <c r="DT19" s="33"/>
      <c r="DU19" s="33"/>
      <c r="DV19" s="33"/>
      <c r="DW19" s="33"/>
      <c r="DX19" s="33"/>
      <c r="GF19" s="26"/>
    </row>
    <row r="20" s="14" customFormat="1" ht="17.25" customHeight="1">
      <c r="A20" s="35"/>
      <c r="B20" s="129"/>
      <c r="C20" s="130"/>
      <c r="D20" s="131"/>
      <c r="E20" t="s" s="132">
        <v>328</v>
      </c>
      <c r="F20" s="133"/>
      <c r="G20" s="133"/>
      <c r="H20" s="134"/>
      <c r="I20" t="s" s="135">
        <v>329</v>
      </c>
      <c r="J20" s="136"/>
      <c r="K20" s="137"/>
      <c r="L20" t="s" s="132">
        <v>330</v>
      </c>
      <c r="M20" s="133"/>
      <c r="N20" s="133"/>
      <c r="O20" s="133"/>
      <c r="P20" s="133"/>
      <c r="Q20" s="133"/>
      <c r="R20" s="133"/>
      <c r="S20" s="138"/>
      <c r="T20" s="139">
        <v>4</v>
      </c>
      <c r="U20" t="s" s="140">
        <v>78</v>
      </c>
      <c r="V20" s="141">
        <f>IF(I21&lt;&gt;"",VLOOKUP(I21,BN2:BO25,2,FALSE),0)</f>
        <v>60000</v>
      </c>
      <c r="W20" s="141"/>
      <c r="X20" t="s" s="142">
        <v>331</v>
      </c>
      <c r="Y20" s="143">
        <f>T20*V20</f>
        <v>240000</v>
      </c>
      <c r="Z20" s="144"/>
      <c r="AA20" s="128"/>
      <c r="AB20" s="145"/>
      <c r="AC20" s="145"/>
      <c r="AD20" s="145"/>
      <c r="AE20" s="145"/>
      <c r="AF20" s="145"/>
      <c r="AG20" s="145"/>
      <c r="AH20" s="145"/>
      <c r="AI20" s="128"/>
      <c r="AJ20" s="19"/>
      <c r="AK20" s="20"/>
      <c r="AL20" s="20"/>
      <c r="AM20" s="20"/>
      <c r="AN20" s="20"/>
      <c r="AO20" s="20"/>
      <c r="AP20" s="20"/>
      <c r="AQ20" s="20"/>
      <c r="AR20" s="20"/>
      <c r="AS20" s="20"/>
      <c r="AT20" s="20"/>
      <c r="AU20" s="20"/>
      <c r="AV20" s="20"/>
      <c r="AW20" s="22">
        <f>IF(AX20="","",AW19+1)</f>
        <v>18</v>
      </c>
      <c r="AX20" t="s" s="64">
        <v>165</v>
      </c>
      <c r="AY20" s="100">
        <v>7</v>
      </c>
      <c r="AZ20" s="100">
        <v>3</v>
      </c>
      <c r="BA20" s="100">
        <v>4</v>
      </c>
      <c r="BB20" s="100">
        <v>8</v>
      </c>
      <c r="BC20" t="s" s="101">
        <v>332</v>
      </c>
      <c r="BD20" s="26">
        <v>100000</v>
      </c>
      <c r="BE20" t="s" s="29">
        <v>333</v>
      </c>
      <c r="BF20" s="26">
        <v>20</v>
      </c>
      <c r="BG20" s="26">
        <v>20</v>
      </c>
      <c r="BH20" s="26">
        <v>30</v>
      </c>
      <c r="BI20" s="26">
        <v>30</v>
      </c>
      <c r="BJ20" t="s" s="29">
        <v>78</v>
      </c>
      <c r="BK20" s="26">
        <v>4</v>
      </c>
      <c r="BL20" s="26"/>
      <c r="BM20" s="27">
        <v>19</v>
      </c>
      <c r="BN20" t="s" s="28">
        <v>66</v>
      </c>
      <c r="BO20" s="26">
        <v>60000</v>
      </c>
      <c r="BP20" t="s" s="29">
        <v>334</v>
      </c>
      <c r="BQ20" t="s" s="29">
        <v>46</v>
      </c>
      <c r="BR20" s="26"/>
      <c r="BS20" s="27"/>
      <c r="BT20" s="26"/>
      <c r="BU20" s="31"/>
      <c r="BV20" s="26"/>
      <c r="BW20" s="26"/>
      <c r="BX20" s="26"/>
      <c r="BY20" s="27"/>
      <c r="BZ20" s="33"/>
      <c r="CA20" s="34"/>
      <c r="CB20" s="34"/>
      <c r="CC20" s="34"/>
      <c r="CD20" s="34"/>
      <c r="CE20" s="34"/>
      <c r="CF20" s="33"/>
      <c r="CG20" s="34"/>
      <c r="CH20" s="34"/>
      <c r="CI20" s="34"/>
      <c r="CK20" s="33"/>
      <c r="CL20" s="33"/>
      <c r="CM20" s="33"/>
      <c r="CN20" s="34"/>
      <c r="CO20" s="33"/>
      <c r="CP20" s="33"/>
      <c r="CQ20" s="33"/>
      <c r="CR20" s="146"/>
      <c r="CS20" s="146"/>
      <c r="CT20" s="33"/>
      <c r="CU20" s="33"/>
      <c r="CV20" s="33"/>
      <c r="CW20" s="34"/>
      <c r="CX20" s="33"/>
      <c r="CY20" s="33"/>
      <c r="CZ20" s="33"/>
      <c r="DA20" s="33"/>
      <c r="DB20" s="33"/>
      <c r="DC20" s="33"/>
      <c r="DD20" s="33"/>
      <c r="DE20" s="33"/>
      <c r="DF20" s="33"/>
      <c r="DG20" s="33"/>
      <c r="DH20" s="33"/>
      <c r="DI20" s="33"/>
      <c r="DJ20" s="33"/>
      <c r="DK20" s="33"/>
      <c r="DL20" s="33"/>
      <c r="DM20" s="33"/>
      <c r="DN20" s="33"/>
      <c r="DO20" s="33"/>
      <c r="DP20" s="33"/>
      <c r="DQ20" s="33"/>
      <c r="DR20" s="33"/>
      <c r="DS20" s="33"/>
      <c r="DT20" s="33"/>
      <c r="DU20" s="33"/>
      <c r="DV20" s="33"/>
      <c r="DW20" s="33"/>
      <c r="DX20" s="33"/>
      <c r="GF20" s="26"/>
    </row>
    <row r="21" s="14" customFormat="1" ht="17.25" customHeight="1">
      <c r="A21" s="35"/>
      <c r="B21" s="129"/>
      <c r="C21" s="130"/>
      <c r="D21" s="131"/>
      <c r="E21" t="s" s="147">
        <v>335</v>
      </c>
      <c r="F21" s="148"/>
      <c r="G21" s="148"/>
      <c r="H21" s="149"/>
      <c r="I21" t="s" s="150">
        <v>66</v>
      </c>
      <c r="J21" s="151"/>
      <c r="K21" s="152"/>
      <c r="L21" t="s" s="147">
        <v>336</v>
      </c>
      <c r="M21" s="148"/>
      <c r="N21" s="148"/>
      <c r="O21" s="148"/>
      <c r="P21" s="148"/>
      <c r="Q21" s="148"/>
      <c r="R21" s="148"/>
      <c r="S21" s="153"/>
      <c r="T21" s="154">
        <v>2</v>
      </c>
      <c r="U21" t="s" s="155">
        <f>IF(AP21=TRUE,"","x")</f>
        <v>78</v>
      </c>
      <c r="V21" s="156">
        <f>IF(AP21=TRUE,"free",10000)</f>
        <v>10000</v>
      </c>
      <c r="W21" s="156"/>
      <c r="X21" t="s" s="157">
        <f>IF(AP21=TRUE,""," gp")</f>
        <v>331</v>
      </c>
      <c r="Y21" s="158">
        <f>IF(AP21=TRUE,"",T21*10000)</f>
        <v>20000</v>
      </c>
      <c r="Z21" t="s" s="159">
        <v>337</v>
      </c>
      <c r="AA21" s="160"/>
      <c r="AB21" s="145"/>
      <c r="AC21" s="145"/>
      <c r="AD21" s="145"/>
      <c r="AE21" s="145"/>
      <c r="AF21" s="145"/>
      <c r="AG21" s="145"/>
      <c r="AH21" s="145"/>
      <c r="AI21" s="128"/>
      <c r="AJ21" s="19"/>
      <c r="AK21" s="20"/>
      <c r="AL21" s="20"/>
      <c r="AM21" s="20"/>
      <c r="AN21" s="20"/>
      <c r="AO21" s="20"/>
      <c r="AP21" t="b" s="161">
        <v>0</v>
      </c>
      <c r="AQ21" s="20"/>
      <c r="AR21" s="20"/>
      <c r="AS21" s="20"/>
      <c r="AT21" s="20"/>
      <c r="AU21" s="20"/>
      <c r="AV21" s="20"/>
      <c r="AW21" s="22">
        <f>IF(AX21="","",AW20+1)</f>
        <v>19</v>
      </c>
      <c r="AX21" t="s" s="64">
        <v>194</v>
      </c>
      <c r="AY21" s="100">
        <v>7</v>
      </c>
      <c r="AZ21" s="100">
        <v>3</v>
      </c>
      <c r="BA21" s="100">
        <v>4</v>
      </c>
      <c r="BB21" s="100">
        <v>7</v>
      </c>
      <c r="BC21" t="s" s="101">
        <v>338</v>
      </c>
      <c r="BD21" s="26">
        <v>110000</v>
      </c>
      <c r="BE21" t="s" s="29">
        <v>339</v>
      </c>
      <c r="BF21" s="26">
        <v>20</v>
      </c>
      <c r="BG21" s="26">
        <v>20</v>
      </c>
      <c r="BH21" s="26">
        <v>30</v>
      </c>
      <c r="BI21" s="26">
        <v>30</v>
      </c>
      <c r="BJ21" t="s" s="29">
        <v>78</v>
      </c>
      <c r="BK21" s="26">
        <v>2</v>
      </c>
      <c r="BL21" s="100"/>
      <c r="BM21" s="27">
        <v>20</v>
      </c>
      <c r="BN21" t="s" s="28">
        <v>67</v>
      </c>
      <c r="BO21" s="26">
        <v>50000</v>
      </c>
      <c r="BP21" s="26"/>
      <c r="BQ21" t="s" s="29">
        <v>46</v>
      </c>
      <c r="BR21" s="26"/>
      <c r="BS21" s="27"/>
      <c r="BT21" s="26"/>
      <c r="BU21" s="31"/>
      <c r="BV21" s="26"/>
      <c r="BW21" s="26"/>
      <c r="BX21" s="26"/>
      <c r="BY21" s="27"/>
      <c r="BZ21" s="33"/>
      <c r="CA21" s="34"/>
      <c r="CB21" s="34"/>
      <c r="CC21" s="34"/>
      <c r="CD21" s="34"/>
      <c r="CE21" s="34"/>
      <c r="CF21" s="33"/>
      <c r="CG21" s="34"/>
      <c r="CH21" s="34"/>
      <c r="CI21" s="34"/>
      <c r="CK21" s="33"/>
      <c r="CL21" s="33"/>
      <c r="CM21" s="33"/>
      <c r="CN21" s="34"/>
      <c r="CO21" s="33"/>
      <c r="CP21" s="33"/>
      <c r="CQ21" s="33"/>
      <c r="CT21" s="33"/>
      <c r="CU21" s="33"/>
      <c r="CV21" s="33"/>
      <c r="CW21" s="34"/>
      <c r="CX21" s="33"/>
      <c r="CY21" s="33"/>
      <c r="CZ21" s="33"/>
      <c r="DA21" s="33"/>
      <c r="DB21" s="33"/>
      <c r="DC21" s="33"/>
      <c r="DD21" s="33"/>
      <c r="DE21" s="33"/>
      <c r="DF21" s="33"/>
      <c r="DG21" s="33"/>
      <c r="DH21" s="33"/>
      <c r="DI21" s="33"/>
      <c r="DJ21" s="33"/>
      <c r="DK21" s="33"/>
      <c r="DL21" s="33"/>
      <c r="DM21" s="33"/>
      <c r="DN21" s="33"/>
      <c r="DO21" s="33"/>
      <c r="DP21" s="33"/>
      <c r="DQ21" s="33"/>
      <c r="DR21" s="33"/>
      <c r="DS21" s="33"/>
      <c r="DT21" s="33"/>
      <c r="DU21" s="33"/>
      <c r="DV21" s="33"/>
      <c r="DW21" s="33"/>
      <c r="DX21" s="33"/>
      <c r="GF21" s="100"/>
    </row>
    <row r="22" s="14" customFormat="1" ht="17.25" customHeight="1">
      <c r="A22" s="35"/>
      <c r="B22" s="129"/>
      <c r="C22" s="130"/>
      <c r="D22" s="131"/>
      <c r="E22" t="s" s="147">
        <v>340</v>
      </c>
      <c r="F22" s="148"/>
      <c r="G22" s="148"/>
      <c r="H22" s="149"/>
      <c r="I22" t="s" s="162">
        <v>341</v>
      </c>
      <c r="J22" s="163"/>
      <c r="K22" s="164"/>
      <c r="L22" t="s" s="147">
        <v>342</v>
      </c>
      <c r="M22" s="148"/>
      <c r="N22" s="148"/>
      <c r="O22" s="148"/>
      <c r="P22" s="148"/>
      <c r="Q22" s="148"/>
      <c r="R22" s="148"/>
      <c r="S22" s="153"/>
      <c r="T22" s="154">
        <v>1</v>
      </c>
      <c r="U22" t="s" s="155">
        <v>78</v>
      </c>
      <c r="V22" s="156">
        <v>10000</v>
      </c>
      <c r="W22" s="156"/>
      <c r="X22" t="s" s="157">
        <v>331</v>
      </c>
      <c r="Y22" s="158">
        <f>T22*10000</f>
        <v>10000</v>
      </c>
      <c r="Z22" s="144"/>
      <c r="AA22" s="128"/>
      <c r="AB22" s="145"/>
      <c r="AC22" s="145"/>
      <c r="AD22" s="145"/>
      <c r="AE22" s="145"/>
      <c r="AF22" s="145"/>
      <c r="AG22" s="145"/>
      <c r="AH22" s="145"/>
      <c r="AI22" s="128"/>
      <c r="AJ22" s="19"/>
      <c r="AK22" s="20"/>
      <c r="AL22" s="20"/>
      <c r="AM22" s="20"/>
      <c r="AN22" s="20"/>
      <c r="AO22" s="20"/>
      <c r="AP22" s="20"/>
      <c r="AQ22" s="20">
        <v>1</v>
      </c>
      <c r="AR22" s="20"/>
      <c r="AS22" s="20"/>
      <c r="AT22" s="20"/>
      <c r="AU22" s="20"/>
      <c r="AV22" s="20"/>
      <c r="AW22" s="22">
        <f>IF(AX22="","",AW21+1)</f>
        <v>20</v>
      </c>
      <c r="AX22" t="s" s="64">
        <v>343</v>
      </c>
      <c r="AY22" s="100">
        <v>6</v>
      </c>
      <c r="AZ22" s="100">
        <v>3</v>
      </c>
      <c r="BA22" s="100">
        <v>4</v>
      </c>
      <c r="BB22" s="100">
        <v>8</v>
      </c>
      <c r="BC22" t="s" s="101">
        <v>315</v>
      </c>
      <c r="BD22" s="26">
        <v>70000</v>
      </c>
      <c r="BE22" t="s" s="29">
        <v>344</v>
      </c>
      <c r="BF22" t="s" s="29">
        <v>78</v>
      </c>
      <c r="BG22" t="s" s="29">
        <v>78</v>
      </c>
      <c r="BH22" t="s" s="29">
        <v>78</v>
      </c>
      <c r="BI22" t="s" s="29">
        <v>78</v>
      </c>
      <c r="BJ22" t="s" s="29">
        <v>78</v>
      </c>
      <c r="BK22" s="100">
        <v>11</v>
      </c>
      <c r="BL22" s="26"/>
      <c r="BM22" s="27">
        <v>21</v>
      </c>
      <c r="BN22" t="s" s="28">
        <v>68</v>
      </c>
      <c r="BO22" s="26">
        <v>70000</v>
      </c>
      <c r="BP22" t="s" s="29">
        <v>345</v>
      </c>
      <c r="BQ22" t="s" s="29">
        <v>286</v>
      </c>
      <c r="BR22" s="26"/>
      <c r="BS22" s="27"/>
      <c r="BT22" s="26"/>
      <c r="BU22" s="31"/>
      <c r="BV22" s="26"/>
      <c r="BW22" s="26"/>
      <c r="BX22" s="26"/>
      <c r="BY22" s="27"/>
      <c r="BZ22" s="33"/>
      <c r="CA22" s="34"/>
      <c r="CB22" s="34"/>
      <c r="CC22" s="34"/>
      <c r="CD22" s="34"/>
      <c r="CE22" s="34"/>
      <c r="CF22" s="33"/>
      <c r="CG22" s="34"/>
      <c r="CH22" s="34"/>
      <c r="CI22" s="34"/>
      <c r="CK22" s="33"/>
      <c r="CL22" s="33"/>
      <c r="CM22" s="33"/>
      <c r="CN22" s="34"/>
      <c r="CO22" s="33"/>
      <c r="CP22" s="33"/>
      <c r="CQ22" s="33"/>
      <c r="CT22" s="33"/>
      <c r="CU22" s="33"/>
      <c r="CV22" s="33"/>
      <c r="CW22" s="34"/>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GF22" s="26"/>
    </row>
    <row r="23" s="14" customFormat="1" ht="17.25" customHeight="1">
      <c r="A23" s="35"/>
      <c r="B23" s="129"/>
      <c r="C23" s="130"/>
      <c r="D23" s="131"/>
      <c r="E23" t="s" s="147">
        <v>346</v>
      </c>
      <c r="F23" s="148"/>
      <c r="G23" s="148"/>
      <c r="H23" s="149"/>
      <c r="I23" s="165">
        <f>(Y19+Y25)/1000</f>
        <v>1100</v>
      </c>
      <c r="J23" t="s" s="166">
        <v>347</v>
      </c>
      <c r="K23" s="167"/>
      <c r="L23" t="s" s="147">
        <v>348</v>
      </c>
      <c r="M23" s="148"/>
      <c r="N23" s="148"/>
      <c r="O23" s="148"/>
      <c r="P23" s="148"/>
      <c r="Q23" s="148"/>
      <c r="R23" s="148"/>
      <c r="S23" s="153"/>
      <c r="T23" s="154">
        <v>1</v>
      </c>
      <c r="U23" t="s" s="155">
        <v>78</v>
      </c>
      <c r="V23" s="156">
        <v>10000</v>
      </c>
      <c r="W23" s="156"/>
      <c r="X23" t="s" s="157">
        <v>331</v>
      </c>
      <c r="Y23" s="158">
        <f>T23*10000</f>
        <v>10000</v>
      </c>
      <c r="Z23" s="144"/>
      <c r="AA23" s="128"/>
      <c r="AB23" s="145"/>
      <c r="AC23" s="145"/>
      <c r="AD23" s="145"/>
      <c r="AE23" s="145"/>
      <c r="AF23" s="145"/>
      <c r="AG23" s="145"/>
      <c r="AH23" s="145"/>
      <c r="AI23" s="128"/>
      <c r="AJ23" s="19"/>
      <c r="AK23" s="20"/>
      <c r="AL23" s="20"/>
      <c r="AM23" s="20"/>
      <c r="AN23" s="20"/>
      <c r="AO23" s="20"/>
      <c r="AP23" s="20"/>
      <c r="AQ23" s="20">
        <v>0</v>
      </c>
      <c r="AR23" s="20"/>
      <c r="AS23" s="20"/>
      <c r="AT23" s="20"/>
      <c r="AU23" s="20"/>
      <c r="AV23" s="20"/>
      <c r="AW23" s="22">
        <f>IF(AX23="","",AW22+1)</f>
        <v>21</v>
      </c>
      <c r="AX23" t="s" s="64">
        <v>85</v>
      </c>
      <c r="AY23" s="100">
        <v>4</v>
      </c>
      <c r="AZ23" s="100">
        <v>3</v>
      </c>
      <c r="BA23" s="100">
        <v>2</v>
      </c>
      <c r="BB23" s="100">
        <v>9</v>
      </c>
      <c r="BC23" t="s" s="101">
        <v>283</v>
      </c>
      <c r="BD23" s="26">
        <v>70000</v>
      </c>
      <c r="BE23" t="s" s="29">
        <v>349</v>
      </c>
      <c r="BF23" s="26">
        <v>20</v>
      </c>
      <c r="BG23" s="26">
        <v>30</v>
      </c>
      <c r="BH23" s="26">
        <v>30</v>
      </c>
      <c r="BI23" s="26">
        <v>20</v>
      </c>
      <c r="BJ23" t="s" s="29">
        <v>78</v>
      </c>
      <c r="BK23" s="26">
        <v>16</v>
      </c>
      <c r="BL23" s="26"/>
      <c r="BM23" s="27">
        <v>22</v>
      </c>
      <c r="BN23" t="s" s="28">
        <v>69</v>
      </c>
      <c r="BO23" s="26">
        <v>70000</v>
      </c>
      <c r="BP23" s="26"/>
      <c r="BQ23" t="s" s="29">
        <v>46</v>
      </c>
      <c r="BR23" s="26"/>
      <c r="BS23" s="27"/>
      <c r="BT23" s="26"/>
      <c r="BU23" s="31"/>
      <c r="BV23" s="26"/>
      <c r="BW23" s="26"/>
      <c r="BX23" s="26"/>
      <c r="BY23" s="27"/>
      <c r="BZ23" s="33"/>
      <c r="CA23" s="34"/>
      <c r="CB23" s="34"/>
      <c r="CC23" s="34"/>
      <c r="CD23" s="34"/>
      <c r="CE23" s="34"/>
      <c r="CF23" s="33"/>
      <c r="CG23" s="34"/>
      <c r="CH23" s="34"/>
      <c r="CI23" s="34"/>
      <c r="CK23" s="33"/>
      <c r="CL23" s="33"/>
      <c r="CM23" s="33"/>
      <c r="CN23" s="34"/>
      <c r="CO23" s="33"/>
      <c r="CP23" s="33"/>
      <c r="CQ23" s="33"/>
      <c r="CT23" s="33"/>
      <c r="CU23" s="33"/>
      <c r="CV23" s="33"/>
      <c r="CW23" s="34"/>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GF23" s="26"/>
    </row>
    <row r="24" s="14" customFormat="1" ht="17.25" customHeight="1">
      <c r="A24" s="35"/>
      <c r="B24" s="129"/>
      <c r="C24" s="130"/>
      <c r="D24" s="131"/>
      <c r="E24" t="s" s="168">
        <v>350</v>
      </c>
      <c r="F24" s="169"/>
      <c r="G24" s="169"/>
      <c r="H24" s="170"/>
      <c r="I24" s="171">
        <v>0</v>
      </c>
      <c r="J24" t="s" s="172">
        <v>347</v>
      </c>
      <c r="K24" s="173"/>
      <c r="L24" t="s" s="168">
        <f>IF(I21="Undead","",(IF(I21="Necromantic","",(IF(I21="Khemri","",(IF(I21="Nurgle","","APOTHECARY")))))))</f>
        <v>351</v>
      </c>
      <c r="M24" s="169"/>
      <c r="N24" s="169"/>
      <c r="O24" s="169"/>
      <c r="P24" s="169"/>
      <c r="Q24" s="169"/>
      <c r="R24" s="169"/>
      <c r="S24" s="174"/>
      <c r="T24" s="175">
        <v>1</v>
      </c>
      <c r="U24" t="s" s="176">
        <f>IF(I21="Undead","",(IF(I21="Necromantic","",(IF(I21="Khemri","",(IF(I21="Nurgle","","x")))))))</f>
        <v>78</v>
      </c>
      <c r="V24" s="177">
        <f>IF(I21="Undead",-500,(IF(I21="Necromantic",-500,(IF(I21="Khemri",-500,(IF(I21="Nurgle",-500,50000)))))))</f>
        <v>50000</v>
      </c>
      <c r="W24" s="177"/>
      <c r="X24" t="s" s="178">
        <f>IF(I21="Undead","",(IF(I21="Necromantic","",(IF(I21="Khemri","",(IF(I21="Nurgle",""," gp")))))))</f>
        <v>331</v>
      </c>
      <c r="Y24" s="179">
        <f>IF(I21="Undead","0,0",(IF(I21="Necromantic","0,0",IF(I21="Khemri","0,0",IF(I21="Nurgle","0,0",IF(T24&gt;0,50000,0))))))</f>
        <v>50000</v>
      </c>
      <c r="Z24" s="144"/>
      <c r="AA24" s="128"/>
      <c r="AB24" s="145"/>
      <c r="AC24" s="145"/>
      <c r="AD24" s="145"/>
      <c r="AE24" s="145"/>
      <c r="AF24" s="145"/>
      <c r="AG24" s="145"/>
      <c r="AH24" s="145"/>
      <c r="AI24" s="128"/>
      <c r="AJ24" s="19"/>
      <c r="AK24" s="20"/>
      <c r="AL24" s="20"/>
      <c r="AM24" s="20"/>
      <c r="AN24" s="20"/>
      <c r="AO24" s="20"/>
      <c r="AP24" s="20"/>
      <c r="AQ24" s="20">
        <f>FLOOR(I24,10)</f>
        <v>0</v>
      </c>
      <c r="AR24" s="20"/>
      <c r="AS24" s="20"/>
      <c r="AT24" s="20"/>
      <c r="AU24" s="20"/>
      <c r="AV24" s="20"/>
      <c r="AW24" s="22">
        <f>IF(AX24="","",AW23+1)</f>
        <v>22</v>
      </c>
      <c r="AX24" t="s" s="64">
        <v>112</v>
      </c>
      <c r="AY24" s="100">
        <v>6</v>
      </c>
      <c r="AZ24" s="100">
        <v>3</v>
      </c>
      <c r="BA24" s="100">
        <v>3</v>
      </c>
      <c r="BB24" s="100">
        <v>8</v>
      </c>
      <c r="BC24" t="s" s="101">
        <v>352</v>
      </c>
      <c r="BD24" s="26">
        <v>80000</v>
      </c>
      <c r="BE24" t="s" s="29">
        <v>353</v>
      </c>
      <c r="BF24" s="26">
        <v>20</v>
      </c>
      <c r="BG24" s="26">
        <v>30</v>
      </c>
      <c r="BH24" s="26">
        <v>20</v>
      </c>
      <c r="BI24" s="26">
        <v>30</v>
      </c>
      <c r="BJ24" t="s" s="29">
        <v>78</v>
      </c>
      <c r="BK24" s="26">
        <v>2</v>
      </c>
      <c r="BL24" s="26"/>
      <c r="BM24" s="27">
        <v>23</v>
      </c>
      <c r="BN24" t="s" s="28">
        <v>70</v>
      </c>
      <c r="BO24" s="26">
        <v>70000</v>
      </c>
      <c r="BP24" t="s" s="29">
        <v>354</v>
      </c>
      <c r="BQ24" t="s" s="29">
        <v>46</v>
      </c>
      <c r="BR24" s="26"/>
      <c r="BS24" s="27"/>
      <c r="BT24" s="26"/>
      <c r="BU24" s="31"/>
      <c r="BV24" s="26"/>
      <c r="BW24" s="26"/>
      <c r="BX24" s="26"/>
      <c r="BY24" s="27"/>
      <c r="BZ24" s="33"/>
      <c r="CA24" s="34"/>
      <c r="CB24" s="34"/>
      <c r="CC24" s="34"/>
      <c r="CD24" s="34"/>
      <c r="CE24" s="34"/>
      <c r="CF24" s="33"/>
      <c r="CG24" s="34"/>
      <c r="CH24" s="34"/>
      <c r="CI24" s="34"/>
      <c r="CK24" s="33"/>
      <c r="CL24" s="33"/>
      <c r="CM24" s="33"/>
      <c r="CN24" s="34"/>
      <c r="CO24" s="33"/>
      <c r="CP24" s="33"/>
      <c r="CQ24" s="33"/>
      <c r="CT24" s="33"/>
      <c r="CU24" s="33"/>
      <c r="CV24" s="33"/>
      <c r="CW24" s="34"/>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GF24" s="26"/>
    </row>
    <row r="25" s="14" customFormat="1" ht="17.25" customHeight="1">
      <c r="A25" s="35"/>
      <c r="B25" s="180"/>
      <c r="C25" s="181"/>
      <c r="D25" s="182"/>
      <c r="E25" t="s" s="183">
        <v>355</v>
      </c>
      <c r="F25" s="118"/>
      <c r="G25" s="118"/>
      <c r="H25" s="118"/>
      <c r="I25" t="s" s="184">
        <v>356</v>
      </c>
      <c r="J25" t="s" s="185">
        <v>357</v>
      </c>
      <c r="K25" s="118"/>
      <c r="L25" s="186"/>
      <c r="M25" s="186"/>
      <c r="N25" s="186"/>
      <c r="O25" s="186"/>
      <c r="P25" s="186"/>
      <c r="Q25" s="186"/>
      <c r="R25" s="186"/>
      <c r="S25" s="186"/>
      <c r="T25" s="186"/>
      <c r="U25" s="121"/>
      <c r="V25" s="122"/>
      <c r="W25" s="120"/>
      <c r="X25" t="s" s="123">
        <v>358</v>
      </c>
      <c r="Y25" s="124">
        <f>SUM(Y20:Y24)</f>
        <v>330000</v>
      </c>
      <c r="Z25" s="144"/>
      <c r="AA25" s="128"/>
      <c r="AB25" s="145"/>
      <c r="AC25" s="145"/>
      <c r="AD25" s="145"/>
      <c r="AE25" s="145"/>
      <c r="AF25" s="145"/>
      <c r="AG25" s="145"/>
      <c r="AH25" s="145"/>
      <c r="AI25" s="128"/>
      <c r="AJ25" s="19"/>
      <c r="AK25" s="20"/>
      <c r="AL25" s="20"/>
      <c r="AM25" s="20"/>
      <c r="AN25" s="20"/>
      <c r="AO25" s="20"/>
      <c r="AP25" s="20"/>
      <c r="AQ25" s="20"/>
      <c r="AR25" s="20"/>
      <c r="AS25" s="20"/>
      <c r="AT25" s="20"/>
      <c r="AU25" s="20"/>
      <c r="AV25" s="20"/>
      <c r="AW25" s="22">
        <f>IF(AX25="","",AW24+1)</f>
        <v>23</v>
      </c>
      <c r="AX25" t="s" s="64">
        <v>138</v>
      </c>
      <c r="AY25" s="100">
        <v>5</v>
      </c>
      <c r="AZ25" s="100">
        <v>3</v>
      </c>
      <c r="BA25" s="100">
        <v>3</v>
      </c>
      <c r="BB25" s="100">
        <v>9</v>
      </c>
      <c r="BC25" t="s" s="101">
        <v>359</v>
      </c>
      <c r="BD25" s="26">
        <v>80000</v>
      </c>
      <c r="BE25" t="s" s="29">
        <v>360</v>
      </c>
      <c r="BF25" s="26">
        <v>20</v>
      </c>
      <c r="BG25" s="26">
        <v>30</v>
      </c>
      <c r="BH25" s="26">
        <v>30</v>
      </c>
      <c r="BI25" s="26">
        <v>20</v>
      </c>
      <c r="BJ25" t="s" s="29">
        <v>78</v>
      </c>
      <c r="BK25" s="26">
        <v>2</v>
      </c>
      <c r="BL25" s="26"/>
      <c r="BM25" s="27">
        <v>24</v>
      </c>
      <c r="BN25" t="s" s="28">
        <v>71</v>
      </c>
      <c r="BO25" s="26">
        <v>50000</v>
      </c>
      <c r="BP25" t="s" s="29">
        <v>361</v>
      </c>
      <c r="BQ25" t="s" s="29">
        <v>46</v>
      </c>
      <c r="BR25" s="26"/>
      <c r="BS25" s="27"/>
      <c r="BT25" s="26"/>
      <c r="BU25" s="31"/>
      <c r="BV25" s="26"/>
      <c r="BW25" s="26"/>
      <c r="BX25" s="26"/>
      <c r="BY25" s="27"/>
      <c r="BZ25" s="33"/>
      <c r="CA25" s="34"/>
      <c r="CB25" s="34"/>
      <c r="CC25" s="34"/>
      <c r="CD25" s="34"/>
      <c r="CE25" s="34"/>
      <c r="CF25" s="33"/>
      <c r="CG25" s="34"/>
      <c r="CH25" s="34"/>
      <c r="CI25" s="34"/>
      <c r="CK25" s="33"/>
      <c r="CL25" s="33"/>
      <c r="CM25" s="33"/>
      <c r="CN25" s="34"/>
      <c r="CO25" s="33"/>
      <c r="CP25" s="33"/>
      <c r="CQ25" s="33"/>
      <c r="CT25" s="33"/>
      <c r="CU25" s="33"/>
      <c r="CV25" s="33"/>
      <c r="CW25" s="34"/>
      <c r="CX25" s="33"/>
      <c r="CY25" s="33"/>
      <c r="CZ25" s="33"/>
      <c r="DA25" s="33"/>
      <c r="DB25" s="33"/>
      <c r="DC25" s="33"/>
      <c r="DD25" s="33"/>
      <c r="DE25" s="33"/>
      <c r="DF25" s="33"/>
      <c r="DG25" s="33"/>
      <c r="DH25" s="33"/>
      <c r="DI25" s="33"/>
      <c r="DJ25" s="33"/>
      <c r="DK25" s="33"/>
      <c r="DL25" s="33"/>
      <c r="DM25" s="33"/>
      <c r="DN25" s="33"/>
      <c r="DO25" s="33"/>
      <c r="DP25" s="33"/>
      <c r="DQ25" s="33"/>
      <c r="DR25" s="33"/>
      <c r="DS25" s="33"/>
      <c r="DT25" s="33"/>
      <c r="DU25" s="33"/>
      <c r="DV25" s="33"/>
      <c r="DW25" s="33"/>
      <c r="DX25" s="33"/>
      <c r="GF25" s="26"/>
    </row>
    <row r="26" s="14" customFormat="1" ht="9.75" customHeight="1">
      <c r="A26" s="187"/>
      <c r="B26" s="127"/>
      <c r="C26" s="127"/>
      <c r="D26" s="127"/>
      <c r="E26" s="127"/>
      <c r="F26" s="127"/>
      <c r="G26" s="127"/>
      <c r="H26" s="127"/>
      <c r="I26" s="188"/>
      <c r="J26" s="189"/>
      <c r="K26" s="190"/>
      <c r="L26" s="191"/>
      <c r="M26" s="191"/>
      <c r="N26" s="191"/>
      <c r="O26" s="191"/>
      <c r="P26" s="191"/>
      <c r="Q26" s="191"/>
      <c r="R26" s="191"/>
      <c r="S26" s="191"/>
      <c r="T26" s="191"/>
      <c r="U26" s="192"/>
      <c r="V26" s="193"/>
      <c r="W26" s="194"/>
      <c r="X26" s="195"/>
      <c r="Y26" s="196"/>
      <c r="Z26" s="128"/>
      <c r="AA26" s="128"/>
      <c r="AB26" s="145"/>
      <c r="AC26" s="145"/>
      <c r="AD26" s="145"/>
      <c r="AE26" s="145"/>
      <c r="AF26" s="145"/>
      <c r="AG26" s="145"/>
      <c r="AH26" s="145"/>
      <c r="AI26" s="128"/>
      <c r="AJ26" s="19"/>
      <c r="AK26" s="20"/>
      <c r="AL26" s="20"/>
      <c r="AM26" s="20"/>
      <c r="AN26" s="20"/>
      <c r="AO26" s="20"/>
      <c r="AP26" s="20"/>
      <c r="AQ26" s="20"/>
      <c r="AR26" s="20"/>
      <c r="AS26" s="20"/>
      <c r="AT26" s="20"/>
      <c r="AU26" s="20"/>
      <c r="AV26" s="20"/>
      <c r="AW26" s="22">
        <f>IF(AX26="","",AW25+1)</f>
        <v>24</v>
      </c>
      <c r="AX26" t="s" s="64">
        <v>166</v>
      </c>
      <c r="AY26" s="100">
        <v>5</v>
      </c>
      <c r="AZ26" s="100">
        <v>3</v>
      </c>
      <c r="BA26" s="100">
        <v>2</v>
      </c>
      <c r="BB26" s="100">
        <v>8</v>
      </c>
      <c r="BC26" t="s" s="101">
        <v>362</v>
      </c>
      <c r="BD26" s="26">
        <v>90000</v>
      </c>
      <c r="BE26" t="s" s="29">
        <v>363</v>
      </c>
      <c r="BF26" s="26">
        <v>20</v>
      </c>
      <c r="BG26" s="26">
        <v>30</v>
      </c>
      <c r="BH26" s="26">
        <v>30</v>
      </c>
      <c r="BI26" s="26">
        <v>20</v>
      </c>
      <c r="BJ26" t="s" s="29">
        <v>78</v>
      </c>
      <c r="BK26" s="26">
        <v>2</v>
      </c>
      <c r="BL26" s="26"/>
      <c r="BM26" s="27"/>
      <c r="BR26" s="26"/>
      <c r="BS26" s="27"/>
      <c r="BT26" s="26"/>
      <c r="BU26" s="31"/>
      <c r="BV26" s="26"/>
      <c r="BW26" s="26"/>
      <c r="BX26" s="26"/>
      <c r="BY26" s="27"/>
      <c r="BZ26" s="33"/>
      <c r="CA26" s="34"/>
      <c r="CB26" s="34"/>
      <c r="CC26" s="34"/>
      <c r="CD26" s="34"/>
      <c r="CE26" s="34"/>
      <c r="CF26" s="33"/>
      <c r="CG26" s="34"/>
      <c r="CH26" s="34"/>
      <c r="CI26" s="34"/>
      <c r="CK26" s="33"/>
      <c r="CL26" s="33"/>
      <c r="CM26" s="33"/>
      <c r="CN26" s="34"/>
      <c r="CO26" s="33"/>
      <c r="CP26" s="33"/>
      <c r="CQ26" s="33"/>
      <c r="CT26" s="33"/>
      <c r="CU26" s="33"/>
      <c r="CV26" s="33"/>
      <c r="CW26" s="34"/>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GF26" s="26"/>
    </row>
    <row r="27" s="14" customFormat="1" ht="17.25" customHeight="1" hidden="1">
      <c r="A27" s="187"/>
      <c r="B27" s="145"/>
      <c r="C27" s="145"/>
      <c r="D27" s="145"/>
      <c r="E27" s="197"/>
      <c r="F27" s="197"/>
      <c r="G27" s="197"/>
      <c r="H27" s="197"/>
      <c r="I27" s="197"/>
      <c r="J27" s="197"/>
      <c r="K27" s="197"/>
      <c r="L27" s="128"/>
      <c r="M27" s="145"/>
      <c r="N27" s="145"/>
      <c r="O27" s="145"/>
      <c r="P27" s="145"/>
      <c r="Q27" s="145"/>
      <c r="R27" s="145"/>
      <c r="S27" s="145"/>
      <c r="T27" s="145"/>
      <c r="U27" s="145"/>
      <c r="V27" s="145"/>
      <c r="W27" s="145"/>
      <c r="X27" s="145"/>
      <c r="Y27" s="198"/>
      <c r="Z27" s="128"/>
      <c r="AA27" s="128"/>
      <c r="AB27" s="145"/>
      <c r="AC27" s="145"/>
      <c r="AD27" s="145"/>
      <c r="AE27" s="145"/>
      <c r="AF27" s="145"/>
      <c r="AG27" s="145"/>
      <c r="AH27" s="145"/>
      <c r="AI27" s="128"/>
      <c r="AJ27" s="19"/>
      <c r="AK27" s="20"/>
      <c r="AL27" s="20"/>
      <c r="AM27" s="20"/>
      <c r="AN27" s="20"/>
      <c r="AO27" s="20"/>
      <c r="AP27" s="20"/>
      <c r="AQ27" s="20"/>
      <c r="AR27" s="20"/>
      <c r="AS27" s="20"/>
      <c r="AT27" s="20"/>
      <c r="AU27" s="20"/>
      <c r="AV27" s="20"/>
      <c r="AW27" s="22">
        <f>IF(AX27="","",AW26+1)</f>
        <v>25</v>
      </c>
      <c r="AX27" t="s" s="64">
        <v>195</v>
      </c>
      <c r="AY27" s="100">
        <v>4</v>
      </c>
      <c r="AZ27" s="100">
        <v>7</v>
      </c>
      <c r="BA27" s="100">
        <v>1</v>
      </c>
      <c r="BB27" s="100">
        <v>10</v>
      </c>
      <c r="BC27" t="s" s="101">
        <v>364</v>
      </c>
      <c r="BD27" s="26">
        <v>160000</v>
      </c>
      <c r="BE27" t="s" s="29">
        <v>365</v>
      </c>
      <c r="BF27" s="26">
        <v>30</v>
      </c>
      <c r="BG27" s="26">
        <v>30</v>
      </c>
      <c r="BH27" s="26">
        <v>30</v>
      </c>
      <c r="BI27" s="26">
        <v>20</v>
      </c>
      <c r="BJ27" t="s" s="29">
        <v>78</v>
      </c>
      <c r="BK27" s="26">
        <v>1</v>
      </c>
      <c r="BL27" s="100"/>
      <c r="BM27" s="27"/>
      <c r="BN27" s="92"/>
      <c r="BO27" s="26"/>
      <c r="BP27" s="26"/>
      <c r="BQ27" s="26"/>
      <c r="BR27" s="26"/>
      <c r="BS27" s="27"/>
      <c r="BT27" s="26"/>
      <c r="BU27" s="31"/>
      <c r="BV27" s="26"/>
      <c r="BW27" s="26"/>
      <c r="BX27" s="26"/>
      <c r="BY27" s="27"/>
      <c r="BZ27" s="33"/>
      <c r="CA27" s="34"/>
      <c r="CB27" s="34"/>
      <c r="CC27" s="34"/>
      <c r="CD27" s="34"/>
      <c r="CE27" s="34"/>
      <c r="CF27" s="33"/>
      <c r="CG27" s="34"/>
      <c r="CH27" s="34"/>
      <c r="CI27" s="34"/>
      <c r="CK27" s="33"/>
      <c r="CL27" s="33"/>
      <c r="CM27" s="33"/>
      <c r="CN27" s="34"/>
      <c r="CO27" s="33"/>
      <c r="CP27" s="33"/>
      <c r="CQ27" s="33"/>
      <c r="CT27" s="33"/>
      <c r="CU27" s="33"/>
      <c r="CV27" s="33"/>
      <c r="CW27" s="34"/>
      <c r="CX27" s="33"/>
      <c r="CY27" s="33"/>
      <c r="CZ27" s="33"/>
      <c r="DA27" s="33"/>
      <c r="DB27" s="33"/>
      <c r="DC27" s="33"/>
      <c r="DD27" s="33"/>
      <c r="DE27" s="33"/>
      <c r="DF27" s="33"/>
      <c r="DG27" s="33"/>
      <c r="DH27" s="33"/>
      <c r="DI27" s="33"/>
      <c r="DJ27" s="33"/>
      <c r="DK27" s="33"/>
      <c r="DL27" s="33"/>
      <c r="DM27" s="33"/>
      <c r="DN27" s="33"/>
      <c r="DO27" s="33"/>
      <c r="DP27" s="33"/>
      <c r="DQ27" s="33"/>
      <c r="DR27" s="33"/>
      <c r="DS27" s="33"/>
      <c r="DT27" s="33"/>
      <c r="DU27" s="33"/>
      <c r="DV27" s="33"/>
      <c r="DW27" s="33"/>
      <c r="DX27" s="33"/>
      <c r="GF27" s="100"/>
    </row>
    <row r="28" s="14" customFormat="1" ht="8.25" customHeight="1" hidden="1">
      <c r="A28" s="187"/>
      <c r="B28" s="128"/>
      <c r="C28" s="128"/>
      <c r="D28" s="145"/>
      <c r="E28" s="128"/>
      <c r="F28" s="128"/>
      <c r="G28" s="128"/>
      <c r="H28" s="128"/>
      <c r="I28" s="128"/>
      <c r="J28" s="128"/>
      <c r="K28" s="128"/>
      <c r="L28" s="128"/>
      <c r="M28" s="128"/>
      <c r="N28" s="128"/>
      <c r="O28" s="128"/>
      <c r="P28" s="128"/>
      <c r="Q28" s="128"/>
      <c r="R28" s="128"/>
      <c r="S28" s="128"/>
      <c r="T28" s="128"/>
      <c r="U28" s="128"/>
      <c r="V28" s="128"/>
      <c r="W28" s="128"/>
      <c r="X28" s="128"/>
      <c r="Y28" s="128"/>
      <c r="Z28" s="128"/>
      <c r="AA28" s="128"/>
      <c r="AB28" s="145"/>
      <c r="AC28" s="145"/>
      <c r="AD28" s="145"/>
      <c r="AE28" s="145"/>
      <c r="AF28" s="145"/>
      <c r="AG28" s="145"/>
      <c r="AH28" s="145"/>
      <c r="AI28" s="128"/>
      <c r="AJ28" s="19"/>
      <c r="AK28" s="20"/>
      <c r="AL28" s="20"/>
      <c r="AM28" s="20"/>
      <c r="AN28" s="20"/>
      <c r="AO28" s="20"/>
      <c r="AP28" s="20"/>
      <c r="AQ28" s="20"/>
      <c r="AR28" s="20"/>
      <c r="AS28" s="20"/>
      <c r="AT28" s="20"/>
      <c r="AU28" s="20"/>
      <c r="AV28" s="20"/>
      <c r="AW28" s="22">
        <f>IF(AX28="","",AW27+1)</f>
        <v>26</v>
      </c>
      <c r="AX28" t="s" s="64">
        <v>366</v>
      </c>
      <c r="AY28" s="100">
        <v>4</v>
      </c>
      <c r="AZ28" s="100">
        <v>3</v>
      </c>
      <c r="BA28" s="100">
        <v>2</v>
      </c>
      <c r="BB28" s="100">
        <v>9</v>
      </c>
      <c r="BC28" t="s" s="101">
        <v>367</v>
      </c>
      <c r="BD28" s="26">
        <v>70000</v>
      </c>
      <c r="BE28" t="s" s="29">
        <v>368</v>
      </c>
      <c r="BF28" t="s" s="29">
        <v>78</v>
      </c>
      <c r="BG28" t="s" s="29">
        <v>78</v>
      </c>
      <c r="BH28" t="s" s="29">
        <v>78</v>
      </c>
      <c r="BI28" t="s" s="29">
        <v>78</v>
      </c>
      <c r="BJ28" t="s" s="29">
        <v>78</v>
      </c>
      <c r="BK28" s="100">
        <v>11</v>
      </c>
      <c r="BL28" s="26"/>
      <c r="BM28" s="27"/>
      <c r="BN28" s="92"/>
      <c r="BO28" s="26"/>
      <c r="BP28" s="26"/>
      <c r="BQ28" s="26"/>
      <c r="BR28" s="26"/>
      <c r="BS28" s="27"/>
      <c r="BT28" s="26"/>
      <c r="BU28" s="31"/>
      <c r="BV28" s="26"/>
      <c r="BW28" s="26"/>
      <c r="BX28" s="26"/>
      <c r="BY28" s="27"/>
      <c r="BZ28" s="33"/>
      <c r="CA28" s="34"/>
      <c r="CB28" s="34"/>
      <c r="CC28" s="34"/>
      <c r="CD28" s="34"/>
      <c r="CE28" s="34"/>
      <c r="CF28" s="33"/>
      <c r="CG28" s="34"/>
      <c r="CH28" s="34"/>
      <c r="CI28" s="34"/>
      <c r="CK28" s="33"/>
      <c r="CL28" s="33"/>
      <c r="CM28" s="33"/>
      <c r="CN28" s="34"/>
      <c r="CO28" s="33"/>
      <c r="CP28" s="33"/>
      <c r="CQ28" s="33"/>
      <c r="CT28" s="33"/>
      <c r="CU28" s="33"/>
      <c r="CV28" s="33"/>
      <c r="CW28" s="34"/>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GF28" s="26"/>
    </row>
    <row r="29" s="14" customFormat="1" ht="18" customHeight="1" hidden="1">
      <c r="A29" s="187"/>
      <c r="B29" s="128"/>
      <c r="C29" s="128"/>
      <c r="D29" s="145"/>
      <c r="E29" s="128"/>
      <c r="F29" s="128"/>
      <c r="G29" s="128"/>
      <c r="H29" s="128"/>
      <c r="I29" s="128"/>
      <c r="J29" s="128"/>
      <c r="K29" s="128"/>
      <c r="L29" s="128"/>
      <c r="M29" s="128"/>
      <c r="N29" s="128"/>
      <c r="O29" s="128"/>
      <c r="P29" s="128"/>
      <c r="Q29" s="128"/>
      <c r="R29" s="128"/>
      <c r="S29" s="128"/>
      <c r="T29" s="128"/>
      <c r="U29" s="128"/>
      <c r="V29" s="128"/>
      <c r="W29" s="128"/>
      <c r="X29" s="128"/>
      <c r="Y29" s="128"/>
      <c r="Z29" s="128"/>
      <c r="AA29" s="128"/>
      <c r="AB29" s="145"/>
      <c r="AC29" s="145"/>
      <c r="AD29" s="145"/>
      <c r="AE29" s="145"/>
      <c r="AF29" s="145"/>
      <c r="AG29" s="145"/>
      <c r="AH29" s="145"/>
      <c r="AI29" s="128"/>
      <c r="AJ29" s="19"/>
      <c r="AK29" s="20"/>
      <c r="AL29" s="20"/>
      <c r="AM29" s="20"/>
      <c r="AN29" s="20"/>
      <c r="AO29" s="20"/>
      <c r="AP29" s="20"/>
      <c r="AQ29" s="20"/>
      <c r="AR29" s="20"/>
      <c r="AS29" s="20"/>
      <c r="AT29" s="20"/>
      <c r="AU29" s="20"/>
      <c r="AV29" s="20"/>
      <c r="AW29" s="22">
        <f>IF(AX29="","",AW28+1)</f>
        <v>27</v>
      </c>
      <c r="AX29" t="s" s="64">
        <v>86</v>
      </c>
      <c r="AY29" s="100">
        <v>6</v>
      </c>
      <c r="AZ29" s="100">
        <v>3</v>
      </c>
      <c r="BA29" s="100">
        <v>4</v>
      </c>
      <c r="BB29" s="100">
        <v>7</v>
      </c>
      <c r="BC29" s="109"/>
      <c r="BD29" s="26">
        <v>60000</v>
      </c>
      <c r="BE29" t="s" s="29">
        <v>369</v>
      </c>
      <c r="BF29" s="26">
        <v>20</v>
      </c>
      <c r="BG29" s="26">
        <v>20</v>
      </c>
      <c r="BH29" s="26">
        <v>30</v>
      </c>
      <c r="BI29" s="26">
        <v>30</v>
      </c>
      <c r="BJ29" t="s" s="29">
        <v>78</v>
      </c>
      <c r="BK29" s="26">
        <v>16</v>
      </c>
      <c r="BL29" s="26"/>
      <c r="BM29" s="27"/>
      <c r="BN29" s="92"/>
      <c r="BO29" s="26"/>
      <c r="BP29" s="26"/>
      <c r="BQ29" s="26"/>
      <c r="BR29" s="26"/>
      <c r="BS29" s="27"/>
      <c r="BT29" s="26"/>
      <c r="BU29" s="31"/>
      <c r="BV29" s="26"/>
      <c r="BW29" s="26"/>
      <c r="BX29" s="26"/>
      <c r="BY29" s="27"/>
      <c r="BZ29" s="33"/>
      <c r="CA29" s="34"/>
      <c r="CB29" s="34"/>
      <c r="CC29" s="34"/>
      <c r="CD29" s="34"/>
      <c r="CE29" s="34"/>
      <c r="CF29" s="33"/>
      <c r="CG29" s="34"/>
      <c r="CH29" s="34"/>
      <c r="CI29" s="34"/>
      <c r="CK29" s="33"/>
      <c r="CL29" s="33"/>
      <c r="CM29" s="33"/>
      <c r="CN29" s="34"/>
      <c r="CO29" s="33"/>
      <c r="CP29" s="33"/>
      <c r="CQ29" s="33"/>
      <c r="CR29" s="33"/>
      <c r="CS29" s="33"/>
      <c r="CT29" s="33"/>
      <c r="CU29" s="33"/>
      <c r="CV29" s="33"/>
      <c r="CW29" s="34"/>
      <c r="CX29" s="33"/>
      <c r="CY29" s="33"/>
      <c r="CZ29" s="33"/>
      <c r="DA29" s="33"/>
      <c r="DB29" s="33"/>
      <c r="DC29" s="33"/>
      <c r="DD29" s="33"/>
      <c r="DE29" s="33"/>
      <c r="DF29" s="33"/>
      <c r="DG29" s="33"/>
      <c r="DH29" s="33"/>
      <c r="DI29" s="33"/>
      <c r="DJ29" s="33"/>
      <c r="DK29" s="33"/>
      <c r="DL29" s="33"/>
      <c r="DM29" s="33"/>
      <c r="DN29" s="33"/>
      <c r="DO29" s="33"/>
      <c r="DP29" s="33"/>
      <c r="DQ29" s="33"/>
      <c r="DR29" s="33"/>
      <c r="DS29" s="33"/>
      <c r="DT29" s="33"/>
      <c r="DU29" s="33"/>
      <c r="DV29" s="33"/>
      <c r="DW29" s="33"/>
      <c r="DX29" s="33"/>
      <c r="GF29" s="26"/>
    </row>
    <row r="30" s="14" customFormat="1" ht="18" customHeight="1" hidden="1">
      <c r="A30" s="187"/>
      <c r="B30" s="128"/>
      <c r="C30" s="128"/>
      <c r="D30" s="145"/>
      <c r="E30" s="128"/>
      <c r="F30" s="128"/>
      <c r="G30" s="128"/>
      <c r="H30" s="128"/>
      <c r="I30" s="128"/>
      <c r="J30" s="128"/>
      <c r="K30" s="128"/>
      <c r="L30" s="128"/>
      <c r="M30" s="128"/>
      <c r="N30" s="128"/>
      <c r="O30" s="128"/>
      <c r="P30" s="128"/>
      <c r="Q30" s="128"/>
      <c r="R30" s="128"/>
      <c r="S30" s="128"/>
      <c r="T30" s="128"/>
      <c r="U30" s="128"/>
      <c r="V30" s="128"/>
      <c r="W30" s="128"/>
      <c r="X30" s="128"/>
      <c r="Y30" s="128"/>
      <c r="Z30" s="128"/>
      <c r="AA30" s="128"/>
      <c r="AB30" s="145"/>
      <c r="AC30" s="145"/>
      <c r="AD30" s="145"/>
      <c r="AE30" s="145"/>
      <c r="AF30" s="145"/>
      <c r="AG30" s="145"/>
      <c r="AH30" s="145"/>
      <c r="AI30" s="128"/>
      <c r="AJ30" s="19"/>
      <c r="AK30" s="20"/>
      <c r="AL30" s="20"/>
      <c r="AM30" s="20"/>
      <c r="AN30" s="20"/>
      <c r="AO30" s="20"/>
      <c r="AP30" s="20"/>
      <c r="AQ30" s="20"/>
      <c r="AR30" s="20"/>
      <c r="AS30" s="20"/>
      <c r="AT30" s="20"/>
      <c r="AU30" s="20"/>
      <c r="AV30" s="20"/>
      <c r="AW30" s="22">
        <f>IF(AX30="","",AW29+1)</f>
        <v>28</v>
      </c>
      <c r="AX30" t="s" s="64">
        <v>113</v>
      </c>
      <c r="AY30" s="100">
        <v>6</v>
      </c>
      <c r="AZ30" s="100">
        <v>3</v>
      </c>
      <c r="BA30" s="100">
        <v>4</v>
      </c>
      <c r="BB30" s="100">
        <v>7</v>
      </c>
      <c r="BC30" t="s" s="101">
        <v>370</v>
      </c>
      <c r="BD30" s="26">
        <v>70000</v>
      </c>
      <c r="BE30" t="s" s="29">
        <v>371</v>
      </c>
      <c r="BF30" s="26">
        <v>20</v>
      </c>
      <c r="BG30" s="26">
        <v>20</v>
      </c>
      <c r="BH30" s="26">
        <v>20</v>
      </c>
      <c r="BI30" s="26">
        <v>30</v>
      </c>
      <c r="BJ30" t="s" s="29">
        <v>78</v>
      </c>
      <c r="BK30" s="26">
        <v>2</v>
      </c>
      <c r="BL30" s="26"/>
      <c r="BM30" s="27"/>
      <c r="BN30" s="92"/>
      <c r="BO30" s="26"/>
      <c r="BP30" s="26"/>
      <c r="BQ30" s="26"/>
      <c r="BR30" s="26"/>
      <c r="BS30" s="27"/>
      <c r="BT30" s="26"/>
      <c r="BU30" s="31"/>
      <c r="BV30" s="26"/>
      <c r="BW30" s="26"/>
      <c r="BX30" s="26"/>
      <c r="BY30" s="27"/>
      <c r="BZ30" s="33"/>
      <c r="CA30" s="34"/>
      <c r="CB30" s="34"/>
      <c r="CC30" s="34"/>
      <c r="CD30" s="34"/>
      <c r="CE30" s="34"/>
      <c r="CF30" s="33"/>
      <c r="CG30" s="34"/>
      <c r="CH30" s="34"/>
      <c r="CI30" s="34"/>
      <c r="CK30" s="33"/>
      <c r="CL30" s="33"/>
      <c r="CM30" s="33"/>
      <c r="CN30" s="34"/>
      <c r="CO30" s="33"/>
      <c r="CP30" s="33"/>
      <c r="CQ30" s="33"/>
      <c r="CR30" s="33"/>
      <c r="CS30" s="33"/>
      <c r="CT30" s="33"/>
      <c r="CU30" s="33"/>
      <c r="CV30" s="33"/>
      <c r="CW30" s="34"/>
      <c r="CX30" s="33"/>
      <c r="CY30" s="33"/>
      <c r="CZ30" s="33"/>
      <c r="DA30" s="33"/>
      <c r="DB30" s="33"/>
      <c r="DC30" s="33"/>
      <c r="DD30" s="33"/>
      <c r="DE30" s="33"/>
      <c r="DF30" s="33"/>
      <c r="DG30" s="33"/>
      <c r="DH30" s="33"/>
      <c r="DI30" s="33"/>
      <c r="DJ30" s="33"/>
      <c r="DK30" s="33"/>
      <c r="DL30" s="33"/>
      <c r="DM30" s="33"/>
      <c r="DN30" s="33"/>
      <c r="DO30" s="33"/>
      <c r="DP30" s="33"/>
      <c r="DQ30" s="33"/>
      <c r="DR30" s="33"/>
      <c r="DS30" s="33"/>
      <c r="DT30" s="33"/>
      <c r="DU30" s="33"/>
      <c r="DV30" s="33"/>
      <c r="DW30" s="33"/>
      <c r="DX30" s="33"/>
      <c r="GF30" s="26"/>
    </row>
    <row r="31" s="14" customFormat="1" ht="18" customHeight="1" hidden="1">
      <c r="A31" s="187"/>
      <c r="B31" s="128"/>
      <c r="C31" s="128"/>
      <c r="D31" s="145"/>
      <c r="E31" s="128"/>
      <c r="F31" s="128"/>
      <c r="G31" s="128"/>
      <c r="H31" s="128"/>
      <c r="I31" s="128"/>
      <c r="J31" s="128"/>
      <c r="K31" s="128"/>
      <c r="L31" s="128"/>
      <c r="M31" s="128"/>
      <c r="N31" s="128"/>
      <c r="O31" s="128"/>
      <c r="P31" s="128"/>
      <c r="Q31" s="128"/>
      <c r="R31" s="128"/>
      <c r="S31" s="128"/>
      <c r="T31" s="128"/>
      <c r="U31" s="128"/>
      <c r="V31" s="128"/>
      <c r="W31" s="128"/>
      <c r="X31" s="128"/>
      <c r="Y31" s="128"/>
      <c r="Z31" s="128"/>
      <c r="AA31" s="128"/>
      <c r="AB31" s="145"/>
      <c r="AC31" s="145"/>
      <c r="AD31" s="145"/>
      <c r="AE31" s="145"/>
      <c r="AF31" s="145"/>
      <c r="AG31" s="145"/>
      <c r="AH31" s="145"/>
      <c r="AI31" s="128"/>
      <c r="AJ31" s="19"/>
      <c r="AK31" s="20"/>
      <c r="AL31" s="20"/>
      <c r="AM31" s="20"/>
      <c r="AN31" s="20"/>
      <c r="AO31" s="20"/>
      <c r="AP31" s="20"/>
      <c r="AQ31" s="20"/>
      <c r="AR31" s="20"/>
      <c r="AS31" s="20"/>
      <c r="AT31" s="20"/>
      <c r="AU31" s="20"/>
      <c r="AV31" s="20"/>
      <c r="AW31" s="22">
        <f>IF(AX31="","",AW30+1)</f>
        <v>29</v>
      </c>
      <c r="AX31" t="s" s="64">
        <v>139</v>
      </c>
      <c r="AY31" s="100">
        <v>8</v>
      </c>
      <c r="AZ31" s="100">
        <v>3</v>
      </c>
      <c r="BA31" s="100">
        <v>4</v>
      </c>
      <c r="BB31" s="100">
        <v>7</v>
      </c>
      <c r="BC31" t="s" s="101">
        <v>372</v>
      </c>
      <c r="BD31" s="26">
        <v>100000</v>
      </c>
      <c r="BE31" t="s" s="29">
        <v>373</v>
      </c>
      <c r="BF31" s="26">
        <v>20</v>
      </c>
      <c r="BG31" s="26">
        <v>20</v>
      </c>
      <c r="BH31" s="26">
        <v>30</v>
      </c>
      <c r="BI31" s="26">
        <v>30</v>
      </c>
      <c r="BJ31" t="s" s="29">
        <v>78</v>
      </c>
      <c r="BK31" s="26">
        <v>4</v>
      </c>
      <c r="BL31" s="26"/>
      <c r="BM31" s="27"/>
      <c r="BN31" s="92"/>
      <c r="BO31" s="26"/>
      <c r="BP31" s="26"/>
      <c r="BQ31" s="26"/>
      <c r="BR31" s="26"/>
      <c r="BS31" s="27"/>
      <c r="BT31" s="26"/>
      <c r="BU31" s="31"/>
      <c r="BV31" s="26"/>
      <c r="BW31" s="26"/>
      <c r="BX31" s="26"/>
      <c r="BY31" s="27"/>
      <c r="BZ31" s="33"/>
      <c r="CA31" s="34"/>
      <c r="CB31" s="34"/>
      <c r="CC31" s="34"/>
      <c r="CD31" s="34"/>
      <c r="CE31" s="34"/>
      <c r="CF31" s="33"/>
      <c r="CG31" s="34"/>
      <c r="CH31" s="34"/>
      <c r="CI31" s="34"/>
      <c r="CK31" s="33"/>
      <c r="CL31" s="33"/>
      <c r="CM31" s="33"/>
      <c r="CN31" s="34"/>
      <c r="CO31" s="33"/>
      <c r="CP31" s="33"/>
      <c r="CQ31" s="33"/>
      <c r="CR31" s="33"/>
      <c r="CS31" s="33"/>
      <c r="CT31" s="33"/>
      <c r="CU31" s="33"/>
      <c r="CV31" s="33"/>
      <c r="CW31" s="34"/>
      <c r="CX31" s="33"/>
      <c r="CY31" s="33"/>
      <c r="CZ31" s="33"/>
      <c r="DA31" s="33"/>
      <c r="DB31" s="33"/>
      <c r="DC31" s="33"/>
      <c r="DD31" s="33"/>
      <c r="DE31" s="33"/>
      <c r="DF31" s="33"/>
      <c r="DG31" s="33"/>
      <c r="DH31" s="33"/>
      <c r="DI31" s="33"/>
      <c r="DJ31" s="33"/>
      <c r="DK31" s="33"/>
      <c r="DL31" s="33"/>
      <c r="DM31" s="33"/>
      <c r="DN31" s="33"/>
      <c r="DO31" s="33"/>
      <c r="DP31" s="33"/>
      <c r="DQ31" s="33"/>
      <c r="DR31" s="33"/>
      <c r="DS31" s="33"/>
      <c r="DT31" s="33"/>
      <c r="DU31" s="33"/>
      <c r="DV31" s="33"/>
      <c r="DW31" s="33"/>
      <c r="DX31" s="33"/>
      <c r="GF31" s="26"/>
    </row>
    <row r="32" s="14" customFormat="1" ht="18" customHeight="1" hidden="1">
      <c r="A32" s="187"/>
      <c r="B32" s="128"/>
      <c r="C32" s="128"/>
      <c r="D32" s="145"/>
      <c r="E32" s="128"/>
      <c r="F32" s="128"/>
      <c r="G32" s="128"/>
      <c r="H32" s="128"/>
      <c r="I32" s="128"/>
      <c r="J32" s="128"/>
      <c r="K32" s="128"/>
      <c r="L32" s="128"/>
      <c r="M32" s="128"/>
      <c r="N32" s="128"/>
      <c r="O32" s="128"/>
      <c r="P32" s="128"/>
      <c r="Q32" s="128"/>
      <c r="R32" s="128"/>
      <c r="S32" s="128"/>
      <c r="T32" s="128"/>
      <c r="U32" s="128"/>
      <c r="V32" s="128"/>
      <c r="W32" s="128"/>
      <c r="X32" s="128"/>
      <c r="Y32" s="128"/>
      <c r="Z32" s="128"/>
      <c r="AA32" s="128"/>
      <c r="AB32" s="145"/>
      <c r="AC32" s="145"/>
      <c r="AD32" s="145"/>
      <c r="AE32" s="145"/>
      <c r="AF32" s="145"/>
      <c r="AG32" s="145"/>
      <c r="AH32" s="145"/>
      <c r="AI32" s="128"/>
      <c r="AJ32" s="19"/>
      <c r="AK32" s="20"/>
      <c r="AL32" s="20"/>
      <c r="AM32" s="20"/>
      <c r="AN32" s="20"/>
      <c r="AO32" s="20">
        <v>1</v>
      </c>
      <c r="AP32" s="20"/>
      <c r="AQ32" s="20"/>
      <c r="AR32" s="20"/>
      <c r="AS32" s="20"/>
      <c r="AT32" s="20"/>
      <c r="AU32" s="20"/>
      <c r="AV32" s="20"/>
      <c r="AW32" s="22">
        <f>IF(AX32="","",AW31+1)</f>
        <v>30</v>
      </c>
      <c r="AX32" t="s" s="64">
        <v>167</v>
      </c>
      <c r="AY32" s="100">
        <v>7</v>
      </c>
      <c r="AZ32" s="100">
        <v>3</v>
      </c>
      <c r="BA32" s="100">
        <v>4</v>
      </c>
      <c r="BB32" s="100">
        <v>8</v>
      </c>
      <c r="BC32" t="s" s="101">
        <v>374</v>
      </c>
      <c r="BD32" s="26">
        <v>110000</v>
      </c>
      <c r="BE32" t="s" s="29">
        <v>375</v>
      </c>
      <c r="BF32" s="26">
        <v>20</v>
      </c>
      <c r="BG32" s="26">
        <v>20</v>
      </c>
      <c r="BH32" s="26">
        <v>30</v>
      </c>
      <c r="BI32" s="26">
        <v>30</v>
      </c>
      <c r="BJ32" t="s" s="29">
        <v>78</v>
      </c>
      <c r="BK32" s="26">
        <v>2</v>
      </c>
      <c r="BL32" s="100"/>
      <c r="BM32" s="27"/>
      <c r="BN32" s="92"/>
      <c r="BO32" s="26"/>
      <c r="BP32" s="26"/>
      <c r="BQ32" s="26"/>
      <c r="BR32" s="26"/>
      <c r="BS32" s="27"/>
      <c r="BT32" s="26"/>
      <c r="BU32" s="31"/>
      <c r="BV32" s="26"/>
      <c r="BW32" s="26"/>
      <c r="BX32" s="26"/>
      <c r="BY32" s="27"/>
      <c r="BZ32" s="33"/>
      <c r="CA32" s="34"/>
      <c r="CB32" s="34"/>
      <c r="CC32" s="34"/>
      <c r="CD32" s="34"/>
      <c r="CE32" s="34"/>
      <c r="CF32" s="33"/>
      <c r="CG32" s="34"/>
      <c r="CH32" s="34"/>
      <c r="CI32" s="34"/>
      <c r="CK32" s="33"/>
      <c r="CL32" s="33"/>
      <c r="CM32" s="33"/>
      <c r="CN32" s="34"/>
      <c r="CO32" s="33"/>
      <c r="CP32" s="33"/>
      <c r="CQ32" s="33"/>
      <c r="CR32" s="33"/>
      <c r="CS32" s="33"/>
      <c r="CT32" s="33"/>
      <c r="CU32" s="33"/>
      <c r="CV32" s="33"/>
      <c r="CW32" s="34"/>
      <c r="CX32" s="33"/>
      <c r="CY32" s="33"/>
      <c r="CZ32" s="33"/>
      <c r="DA32" s="33"/>
      <c r="DB32" s="33"/>
      <c r="DC32" s="33"/>
      <c r="DD32" s="33"/>
      <c r="DE32" s="33"/>
      <c r="DF32" s="33"/>
      <c r="DG32" s="33"/>
      <c r="DH32" s="33"/>
      <c r="DI32" s="33"/>
      <c r="DJ32" s="33"/>
      <c r="DK32" s="33"/>
      <c r="DL32" s="33"/>
      <c r="DM32" s="33"/>
      <c r="DN32" s="33"/>
      <c r="DO32" s="33"/>
      <c r="DP32" s="33"/>
      <c r="DQ32" s="33"/>
      <c r="DR32" s="33"/>
      <c r="DS32" s="33"/>
      <c r="DT32" s="33"/>
      <c r="DU32" s="33"/>
      <c r="DV32" s="33"/>
      <c r="DW32" s="33"/>
      <c r="DX32" s="33"/>
      <c r="GF32" s="100"/>
    </row>
    <row r="33" s="14" customFormat="1" ht="18" customHeight="1" hidden="1">
      <c r="T33" s="199">
        <f>IF(AJ3=1,0,IF(AJ3=5,50,IF(AJ3=4,40,IF(AJ3=3,30,IF(AJ3=2,30,VLOOKUP($D3,$AX1:$BJ240,HLOOKUP(VLOOKUP(AJ3,$AO$32:$AQ$87,2,FALSE),$AX$1:$BJ$2,2,FALSE),FALSE))))))</f>
        <v>0</v>
      </c>
      <c r="U33" s="199">
        <f>IF(AK3=1,0,IF(AK3=5,50,IF(AK3=4,40,IF(AK3=3,30,IF(AK3=2,30,VLOOKUP($D3,$AX1:$BJ240,HLOOKUP(VLOOKUP(AK3,$AO$32:$AQ$87,2,FALSE),$AX$1:$BJ$2,2,FALSE),FALSE))))))</f>
        <v>0</v>
      </c>
      <c r="V33" s="199">
        <f>IF(AL3=1,0,IF(AL3=5,50,IF(AL3=4,40,IF(AL3=3,30,IF(AL3=2,30,VLOOKUP($D3,$AX1:$BJ240,HLOOKUP(VLOOKUP(AL3,$AO$32:$AQ$87,2,FALSE),$AX$1:$BJ$2,2,FALSE),FALSE))))))</f>
        <v>0</v>
      </c>
      <c r="W33" s="199">
        <f>IF(AM3=1,0,IF(AM3=5,50,IF(AM3=4,40,IF(AM3=3,30,IF(AM3=2,30,VLOOKUP($D3,$AX1:$BJ240,HLOOKUP(VLOOKUP(AM3,$AO$32:$AQ$87,2,FALSE),$AX$1:$BJ$2,2,FALSE),FALSE))))))</f>
        <v>0</v>
      </c>
      <c r="X33" s="199">
        <f>IF(AN3=1,0,IF(AN3=5,50,IF(AN3=4,40,IF(AN3=3,30,IF(AN3=2,30,VLOOKUP($D3,$AX1:$BJ240,HLOOKUP(VLOOKUP(AN3,$AO$32:$AQ$87,2,FALSE),$AX$1:$BJ$2,2,FALSE),FALSE))))))</f>
        <v>0</v>
      </c>
      <c r="Y33" s="199">
        <f>IF(AO3=1,0,IF(AO3=5,50,IF(AO3=4,40,IF(AO3=3,30,IF(AO3=2,30,VLOOKUP($D3,$AX1:$BJ240,HLOOKUP(VLOOKUP(AO3,$AO$32:$AQ$87,2,FALSE),$AX$1:$BJ$2,2,FALSE),FALSE))))))</f>
        <v>0</v>
      </c>
      <c r="AA33" s="200">
        <v>1</v>
      </c>
      <c r="AO33" s="33">
        <f>AO32+1</f>
        <v>2</v>
      </c>
      <c r="AP33" t="s" s="201">
        <v>376</v>
      </c>
      <c r="AQ33" t="s" s="201">
        <v>377</v>
      </c>
      <c r="AW33" s="22">
        <f>IF(AX33="","",AW32+1)</f>
        <v>31</v>
      </c>
      <c r="AX33" t="s" s="64">
        <v>378</v>
      </c>
      <c r="AY33" s="100">
        <v>6</v>
      </c>
      <c r="AZ33" s="100">
        <v>3</v>
      </c>
      <c r="BA33" s="100">
        <v>4</v>
      </c>
      <c r="BB33" s="100">
        <v>7</v>
      </c>
      <c r="BC33" t="s" s="101">
        <v>315</v>
      </c>
      <c r="BD33" s="26">
        <v>60000</v>
      </c>
      <c r="BE33" t="s" s="29">
        <v>379</v>
      </c>
      <c r="BF33" t="s" s="29">
        <v>78</v>
      </c>
      <c r="BG33" t="s" s="29">
        <v>78</v>
      </c>
      <c r="BH33" t="s" s="29">
        <v>78</v>
      </c>
      <c r="BI33" t="s" s="29">
        <v>78</v>
      </c>
      <c r="BJ33" t="s" s="29">
        <v>78</v>
      </c>
      <c r="BK33" s="100">
        <v>11</v>
      </c>
      <c r="BL33" s="26"/>
      <c r="BM33" s="27"/>
      <c r="BN33" s="92"/>
      <c r="BO33" s="26"/>
      <c r="BP33" s="26"/>
      <c r="BQ33" s="26"/>
      <c r="BR33" s="26"/>
      <c r="BS33" s="27"/>
      <c r="BT33" s="26"/>
      <c r="BU33" s="31"/>
      <c r="BV33" s="26"/>
      <c r="BW33" s="26"/>
      <c r="BX33" s="26"/>
      <c r="BY33" s="27"/>
      <c r="GF33" s="26"/>
    </row>
    <row r="34" s="14" customFormat="1" ht="18" customHeight="1" hidden="1">
      <c r="T34" s="202">
        <f>IF(AJ4=1,0,IF(AJ4=5,50,IF(AJ4=4,40,IF(AJ4=3,30,IF(AJ4=2,30,VLOOKUP($D4,$AX1:$BJ240,HLOOKUP(VLOOKUP(AJ4,$AO$32:$AQ$87,2,FALSE),$AX$1:$BJ$2,2,FALSE),FALSE))))))</f>
        <v>0</v>
      </c>
      <c r="U34" s="202">
        <f>IF(AK4=1,0,IF(AK4=5,50,IF(AK4=4,40,IF(AK4=3,30,IF(AK4=2,30,VLOOKUP($D4,$AX1:$BJ240,HLOOKUP(VLOOKUP(AK4,$AO$32:$AQ$87,2,FALSE),$AX$1:$BJ$2,2,FALSE),FALSE))))))</f>
        <v>0</v>
      </c>
      <c r="V34" s="202">
        <f>IF(AL4=1,0,IF(AL4=5,50,IF(AL4=4,40,IF(AL4=3,30,IF(AL4=2,30,VLOOKUP($D4,$AX1:$BJ240,HLOOKUP(VLOOKUP(AL4,$AO$32:$AQ$87,2,FALSE),$AX$1:$BJ$2,2,FALSE),FALSE))))))</f>
        <v>0</v>
      </c>
      <c r="W34" s="202">
        <f>IF(AM4=1,0,IF(AM4=5,50,IF(AM4=4,40,IF(AM4=3,30,IF(AM4=2,30,VLOOKUP($D4,$AX1:$BJ240,HLOOKUP(VLOOKUP(AM4,$AO$32:$AQ$87,2,FALSE),$AX$1:$BJ$2,2,FALSE),FALSE))))))</f>
        <v>0</v>
      </c>
      <c r="X34" s="202">
        <f>IF(AN4=1,0,IF(AN4=5,50,IF(AN4=4,40,IF(AN4=3,30,IF(AN4=2,30,VLOOKUP($D4,$AX1:$BJ240,HLOOKUP(VLOOKUP(AN4,$AO$32:$AQ$87,2,FALSE),$AX$1:$BJ$2,2,FALSE),FALSE))))))</f>
        <v>0</v>
      </c>
      <c r="Y34" s="202">
        <f>IF(AO4=1,0,IF(AO4=5,50,IF(AO4=4,40,IF(AO4=3,30,IF(AO4=2,30,VLOOKUP($D4,$AX1:$BJ240,HLOOKUP(VLOOKUP(AO4,$AO$32:$AQ$87,2,FALSE),$AX$1:$BJ$2,2,FALSE),FALSE))))))</f>
        <v>0</v>
      </c>
      <c r="AA34" s="200">
        <v>2</v>
      </c>
      <c r="AO34" s="33">
        <f>AO33+1</f>
        <v>3</v>
      </c>
      <c r="AP34" t="s" s="201">
        <v>4</v>
      </c>
      <c r="AQ34" t="s" s="201">
        <v>380</v>
      </c>
      <c r="AW34" s="22">
        <f>IF(AX34="","",AW33+1)</f>
        <v>32</v>
      </c>
      <c r="AX34" t="s" s="64">
        <v>55</v>
      </c>
      <c r="AY34" s="100">
        <v>6</v>
      </c>
      <c r="AZ34" s="100">
        <v>2</v>
      </c>
      <c r="BA34" s="100">
        <v>3</v>
      </c>
      <c r="BB34" s="100">
        <v>7</v>
      </c>
      <c r="BC34" t="s" s="101">
        <v>381</v>
      </c>
      <c r="BD34" s="26">
        <v>40000</v>
      </c>
      <c r="BE34" t="s" s="29">
        <v>382</v>
      </c>
      <c r="BF34" s="26">
        <v>30</v>
      </c>
      <c r="BG34" s="26">
        <v>20</v>
      </c>
      <c r="BH34" s="26">
        <v>30</v>
      </c>
      <c r="BI34" s="26">
        <v>30</v>
      </c>
      <c r="BJ34" t="s" s="29">
        <v>78</v>
      </c>
      <c r="BK34" s="26">
        <v>16</v>
      </c>
      <c r="BL34" s="26"/>
      <c r="BM34" s="27"/>
      <c r="BN34" s="92"/>
      <c r="BO34" s="26"/>
      <c r="BP34" s="26"/>
      <c r="BQ34" s="26"/>
      <c r="BR34" s="26"/>
      <c r="BS34" s="27"/>
      <c r="BT34" s="26"/>
      <c r="BU34" s="31"/>
      <c r="BV34" s="26"/>
      <c r="BW34" s="26"/>
      <c r="BX34" s="26"/>
      <c r="BY34" s="27"/>
      <c r="GF34" s="26"/>
    </row>
    <row r="35" s="14" customFormat="1" ht="18" customHeight="1" hidden="1">
      <c r="T35" s="202">
        <f>IF(AJ5=1,0,IF(AJ5=5,50,IF(AJ5=4,40,IF(AJ5=3,30,IF(AJ5=2,30,VLOOKUP($D5,$AX1:$BJ240,HLOOKUP(VLOOKUP(AJ5,$AO$32:$AQ$87,2,FALSE),$AX$1:$BJ$2,2,FALSE),FALSE))))))</f>
        <v>0</v>
      </c>
      <c r="U35" s="202">
        <f>IF(AK5=1,0,IF(AK5=5,50,IF(AK5=4,40,IF(AK5=3,30,IF(AK5=2,30,VLOOKUP($D5,$AX1:$BJ240,HLOOKUP(VLOOKUP(AK5,$AO$32:$AQ$87,2,FALSE),$AX$1:$BJ$2,2,FALSE),FALSE))))))</f>
        <v>0</v>
      </c>
      <c r="V35" s="202">
        <f>IF(AL5=1,0,IF(AL5=5,50,IF(AL5=4,40,IF(AL5=3,30,IF(AL5=2,30,VLOOKUP($D5,$AX1:$BJ240,HLOOKUP(VLOOKUP(AL5,$AO$32:$AQ$87,2,FALSE),$AX$1:$BJ$2,2,FALSE),FALSE))))))</f>
        <v>0</v>
      </c>
      <c r="W35" s="202">
        <f>IF(AM5=1,0,IF(AM5=5,50,IF(AM5=4,40,IF(AM5=3,30,IF(AM5=2,30,VLOOKUP($D5,$AX1:$BJ240,HLOOKUP(VLOOKUP(AM5,$AO$32:$AQ$87,2,FALSE),$AX$1:$BJ$2,2,FALSE),FALSE))))))</f>
        <v>0</v>
      </c>
      <c r="X35" s="202">
        <f>IF(AN5=1,0,IF(AN5=5,50,IF(AN5=4,40,IF(AN5=3,30,IF(AN5=2,30,VLOOKUP($D5,$AX1:$BJ240,HLOOKUP(VLOOKUP(AN5,$AO$32:$AQ$87,2,FALSE),$AX$1:$BJ$2,2,FALSE),FALSE))))))</f>
        <v>0</v>
      </c>
      <c r="Y35" s="202">
        <f>IF(AO5=1,0,IF(AO5=5,50,IF(AO5=4,40,IF(AO5=3,30,IF(AO5=2,30,VLOOKUP($D5,$AX1:$BJ240,HLOOKUP(VLOOKUP(AO5,$AO$32:$AQ$87,2,FALSE),$AX$1:$BJ$2,2,FALSE),FALSE))))))</f>
        <v>0</v>
      </c>
      <c r="AA35" s="200">
        <v>3</v>
      </c>
      <c r="AO35" s="33">
        <f>AO34+1</f>
        <v>4</v>
      </c>
      <c r="AP35" t="s" s="201">
        <v>3</v>
      </c>
      <c r="AQ35" t="s" s="201">
        <v>383</v>
      </c>
      <c r="AV35" t="s" s="203">
        <v>384</v>
      </c>
      <c r="AW35" s="22">
        <f>IF(AX35="","",AW34+1)</f>
        <v>33</v>
      </c>
      <c r="AX35" t="s" s="64">
        <v>114</v>
      </c>
      <c r="AY35" s="100">
        <v>6</v>
      </c>
      <c r="AZ35" s="100">
        <v>2</v>
      </c>
      <c r="BA35" s="100">
        <v>3</v>
      </c>
      <c r="BB35" s="100">
        <v>7</v>
      </c>
      <c r="BC35" t="s" s="101">
        <v>385</v>
      </c>
      <c r="BD35" s="26">
        <v>40000</v>
      </c>
      <c r="BE35" t="s" s="29">
        <v>386</v>
      </c>
      <c r="BF35" s="26">
        <v>30</v>
      </c>
      <c r="BG35" s="26">
        <v>20</v>
      </c>
      <c r="BH35" s="26">
        <v>30</v>
      </c>
      <c r="BI35" s="26">
        <v>30</v>
      </c>
      <c r="BJ35" t="s" s="29">
        <v>78</v>
      </c>
      <c r="BK35" s="26">
        <v>1</v>
      </c>
      <c r="BL35" s="26"/>
      <c r="BM35" s="27"/>
      <c r="BN35" s="92"/>
      <c r="BO35" s="26"/>
      <c r="BP35" s="26"/>
      <c r="BQ35" s="26"/>
      <c r="BR35" s="26"/>
      <c r="BS35" s="27"/>
      <c r="BT35" s="26"/>
      <c r="BU35" s="31"/>
      <c r="BV35" s="26"/>
      <c r="BW35" s="26"/>
      <c r="BX35" s="26"/>
      <c r="BY35" s="27"/>
      <c r="GF35" s="26"/>
    </row>
    <row r="36" s="14" customFormat="1" ht="18" customHeight="1" hidden="1">
      <c r="T36" s="202">
        <f>IF(AJ6=1,0,IF(AJ6=5,50,IF(AJ6=4,40,IF(AJ6=3,30,IF(AJ6=2,30,VLOOKUP($D6,$AX1:$BJ240,HLOOKUP(VLOOKUP(AJ6,$AO$32:$AQ$87,2,FALSE),$AX$1:$BJ$2,2,FALSE),FALSE))))))</f>
        <v>0</v>
      </c>
      <c r="U36" s="202">
        <f>IF(AK6=1,0,IF(AK6=5,50,IF(AK6=4,40,IF(AK6=3,30,IF(AK6=2,30,VLOOKUP($D6,$AX1:$BJ240,HLOOKUP(VLOOKUP(AK6,$AO$32:$AQ$87,2,FALSE),$AX$1:$BJ$2,2,FALSE),FALSE))))))</f>
        <v>0</v>
      </c>
      <c r="V36" s="202">
        <f>IF(AL6=1,0,IF(AL6=5,50,IF(AL6=4,40,IF(AL6=3,30,IF(AL6=2,30,VLOOKUP($D6,$AX1:$BJ240,HLOOKUP(VLOOKUP(AL6,$AO$32:$AQ$87,2,FALSE),$AX$1:$BJ$2,2,FALSE),FALSE))))))</f>
        <v>0</v>
      </c>
      <c r="W36" s="202">
        <f>IF(AM6=1,0,IF(AM6=5,50,IF(AM6=4,40,IF(AM6=3,30,IF(AM6=2,30,VLOOKUP($D6,$AX1:$BJ240,HLOOKUP(VLOOKUP(AM6,$AO$32:$AQ$87,2,FALSE),$AX$1:$BJ$2,2,FALSE),FALSE))))))</f>
        <v>0</v>
      </c>
      <c r="X36" s="202">
        <f>IF(AN6=1,0,IF(AN6=5,50,IF(AN6=4,40,IF(AN6=3,30,IF(AN6=2,30,VLOOKUP($D6,$AX1:$BJ240,HLOOKUP(VLOOKUP(AN6,$AO$32:$AQ$87,2,FALSE),$AX$1:$BJ$2,2,FALSE),FALSE))))))</f>
        <v>0</v>
      </c>
      <c r="Y36" s="202">
        <f>IF(AO6=1,0,IF(AO6=5,50,IF(AO6=4,40,IF(AO6=3,30,IF(AO6=2,30,VLOOKUP($D6,$AX1:$BJ240,HLOOKUP(VLOOKUP(AO6,$AO$32:$AQ$87,2,FALSE),$AX$1:$BJ$2,2,FALSE),FALSE))))))</f>
        <v>0</v>
      </c>
      <c r="AA36" s="200">
        <v>4</v>
      </c>
      <c r="AO36" s="33">
        <f>AO35+1</f>
        <v>5</v>
      </c>
      <c r="AP36" t="s" s="201">
        <v>2</v>
      </c>
      <c r="AQ36" t="s" s="201">
        <v>387</v>
      </c>
      <c r="AV36" t="s" s="203">
        <v>388</v>
      </c>
      <c r="AW36" s="22">
        <f>IF(AX36="","",AW35+1)</f>
        <v>34</v>
      </c>
      <c r="AX36" t="s" s="64">
        <v>140</v>
      </c>
      <c r="AY36" s="100">
        <v>7</v>
      </c>
      <c r="AZ36" s="100">
        <v>2</v>
      </c>
      <c r="BA36" s="100">
        <v>3</v>
      </c>
      <c r="BB36" s="100">
        <v>7</v>
      </c>
      <c r="BC36" t="s" s="101">
        <v>389</v>
      </c>
      <c r="BD36" s="26">
        <v>70000</v>
      </c>
      <c r="BE36" t="s" s="29">
        <v>390</v>
      </c>
      <c r="BF36" s="26">
        <v>30</v>
      </c>
      <c r="BG36" s="26">
        <v>20</v>
      </c>
      <c r="BH36" s="26">
        <v>30</v>
      </c>
      <c r="BI36" s="26">
        <v>30</v>
      </c>
      <c r="BJ36" t="s" s="29">
        <v>78</v>
      </c>
      <c r="BK36" s="26">
        <v>1</v>
      </c>
      <c r="BL36" s="26"/>
      <c r="BM36" s="27"/>
      <c r="BN36" s="92"/>
      <c r="BO36" s="26"/>
      <c r="BP36" s="26"/>
      <c r="BQ36" s="26"/>
      <c r="BR36" s="26"/>
      <c r="BS36" s="27"/>
      <c r="BT36" s="26"/>
      <c r="BU36" s="31"/>
      <c r="BV36" s="26"/>
      <c r="BW36" s="26"/>
      <c r="BX36" s="26"/>
      <c r="BY36" s="27"/>
      <c r="GF36" s="26"/>
    </row>
    <row r="37" s="14" customFormat="1" ht="18" customHeight="1" hidden="1">
      <c r="T37" s="202">
        <f>IF(AJ7=1,0,IF(AJ7=5,50,IF(AJ7=4,40,IF(AJ7=3,30,IF(AJ7=2,30,VLOOKUP($D7,$AX1:$BJ240,HLOOKUP(VLOOKUP(AJ7,$AO$32:$AQ$87,2,FALSE),$AX$1:$BJ$2,2,FALSE),FALSE))))))</f>
        <v>0</v>
      </c>
      <c r="U37" s="202">
        <f>IF(AK7=1,0,IF(AK7=5,50,IF(AK7=4,40,IF(AK7=3,30,IF(AK7=2,30,VLOOKUP($D7,$AX1:$BJ240,HLOOKUP(VLOOKUP(AK7,$AO$32:$AQ$87,2,FALSE),$AX$1:$BJ$2,2,FALSE),FALSE))))))</f>
        <v>0</v>
      </c>
      <c r="V37" s="202">
        <f>IF(AL7=1,0,IF(AL7=5,50,IF(AL7=4,40,IF(AL7=3,30,IF(AL7=2,30,VLOOKUP($D7,$AX1:$BJ240,HLOOKUP(VLOOKUP(AL7,$AO$32:$AQ$87,2,FALSE),$AX$1:$BJ$2,2,FALSE),FALSE))))))</f>
        <v>0</v>
      </c>
      <c r="W37" s="202">
        <f>IF(AM7=1,0,IF(AM7=5,50,IF(AM7=4,40,IF(AM7=3,30,IF(AM7=2,30,VLOOKUP($D7,$AX1:$BJ240,HLOOKUP(VLOOKUP(AM7,$AO$32:$AQ$87,2,FALSE),$AX$1:$BJ$2,2,FALSE),FALSE))))))</f>
        <v>0</v>
      </c>
      <c r="X37" s="202">
        <f>IF(AN7=1,0,IF(AN7=5,50,IF(AN7=4,40,IF(AN7=3,30,IF(AN7=2,30,VLOOKUP($D7,$AX1:$BJ240,HLOOKUP(VLOOKUP(AN7,$AO$32:$AQ$87,2,FALSE),$AX$1:$BJ$2,2,FALSE),FALSE))))))</f>
        <v>0</v>
      </c>
      <c r="Y37" s="202">
        <f>IF(AO7=1,0,IF(AO7=5,50,IF(AO7=4,40,IF(AO7=3,30,IF(AO7=2,30,VLOOKUP($D7,$AX1:$BJ240,HLOOKUP(VLOOKUP(AO7,$AO$32:$AQ$87,2,FALSE),$AX$1:$BJ$2,2,FALSE),FALSE))))))</f>
        <v>0</v>
      </c>
      <c r="AA37" s="200">
        <v>5</v>
      </c>
      <c r="AO37" s="33">
        <f>AO36+1</f>
        <v>6</v>
      </c>
      <c r="AP37" t="s" s="201">
        <v>8</v>
      </c>
      <c r="AQ37" t="s" s="201">
        <v>332</v>
      </c>
      <c r="AV37" t="s" s="203">
        <v>391</v>
      </c>
      <c r="AW37" s="22">
        <f>IF(AX37="","",AW36+1)</f>
        <v>35</v>
      </c>
      <c r="AX37" t="s" s="64">
        <v>168</v>
      </c>
      <c r="AY37" s="100">
        <v>6</v>
      </c>
      <c r="AZ37" s="100">
        <v>2</v>
      </c>
      <c r="BA37" s="100">
        <v>3</v>
      </c>
      <c r="BB37" s="100">
        <v>7</v>
      </c>
      <c r="BC37" t="s" s="101">
        <v>392</v>
      </c>
      <c r="BD37" s="26">
        <v>40000</v>
      </c>
      <c r="BE37" t="s" s="29">
        <v>393</v>
      </c>
      <c r="BF37" s="26">
        <v>30</v>
      </c>
      <c r="BG37" s="26">
        <v>20</v>
      </c>
      <c r="BH37" s="26">
        <v>30</v>
      </c>
      <c r="BI37" s="26">
        <v>30</v>
      </c>
      <c r="BJ37" t="s" s="29">
        <v>78</v>
      </c>
      <c r="BK37" s="26">
        <v>1</v>
      </c>
      <c r="BL37" s="26"/>
      <c r="BM37" s="27"/>
      <c r="BN37" s="92"/>
      <c r="BO37" s="26"/>
      <c r="BP37" s="26"/>
      <c r="BQ37" s="26"/>
      <c r="BR37" s="26"/>
      <c r="BS37" s="27"/>
      <c r="BT37" s="26"/>
      <c r="BU37" s="31"/>
      <c r="BV37" s="26"/>
      <c r="BW37" s="26"/>
      <c r="BX37" s="26"/>
      <c r="BY37" s="27"/>
      <c r="GF37" s="26"/>
    </row>
    <row r="38" s="14" customFormat="1" ht="18" customHeight="1" hidden="1">
      <c r="T38" s="202">
        <f>IF(AJ8=1,0,IF(AJ8=5,50,IF(AJ8=4,40,IF(AJ8=3,30,IF(AJ8=2,30,VLOOKUP($D8,$AX1:$BJ240,HLOOKUP(VLOOKUP(AJ8,$AO$32:$AQ$87,2,FALSE),$AX$1:$BJ$2,2,FALSE),FALSE))))))</f>
        <v>0</v>
      </c>
      <c r="U38" s="202">
        <f>IF(AK8=1,0,IF(AK8=5,50,IF(AK8=4,40,IF(AK8=3,30,IF(AK8=2,30,VLOOKUP($D8,$AX1:$BJ240,HLOOKUP(VLOOKUP(AK8,$AO$32:$AQ$87,2,FALSE),$AX$1:$BJ$2,2,FALSE),FALSE))))))</f>
        <v>0</v>
      </c>
      <c r="V38" s="202">
        <f>IF(AL8=1,0,IF(AL8=5,50,IF(AL8=4,40,IF(AL8=3,30,IF(AL8=2,30,VLOOKUP($D8,$AX1:$BJ240,HLOOKUP(VLOOKUP(AL8,$AO$32:$AQ$87,2,FALSE),$AX$1:$BJ$2,2,FALSE),FALSE))))))</f>
        <v>0</v>
      </c>
      <c r="W38" s="202">
        <f>IF(AM8=1,0,IF(AM8=5,50,IF(AM8=4,40,IF(AM8=3,30,IF(AM8=2,30,VLOOKUP($D8,$AX1:$BJ240,HLOOKUP(VLOOKUP(AM8,$AO$32:$AQ$87,2,FALSE),$AX$1:$BJ$2,2,FALSE),FALSE))))))</f>
        <v>0</v>
      </c>
      <c r="X38" s="202">
        <f>IF(AN8=1,0,IF(AN8=5,50,IF(AN8=4,40,IF(AN8=3,30,IF(AN8=2,30,VLOOKUP($D8,$AX1:$BJ240,HLOOKUP(VLOOKUP(AN8,$AO$32:$AQ$87,2,FALSE),$AX$1:$BJ$2,2,FALSE),FALSE))))))</f>
        <v>0</v>
      </c>
      <c r="Y38" s="202">
        <f>IF(AO8=1,0,IF(AO8=5,50,IF(AO8=4,40,IF(AO8=3,30,IF(AO8=2,30,VLOOKUP($D8,$AX1:$BJ240,HLOOKUP(VLOOKUP(AO8,$AO$32:$AQ$87,2,FALSE),$AX$1:$BJ$2,2,FALSE),FALSE))))))</f>
        <v>0</v>
      </c>
      <c r="AA38" s="200">
        <v>6</v>
      </c>
      <c r="AO38" s="33">
        <f>AO37+1</f>
        <v>7</v>
      </c>
      <c r="AP38" t="s" s="201">
        <v>8</v>
      </c>
      <c r="AQ38" t="s" s="201">
        <v>394</v>
      </c>
      <c r="AV38" t="s" s="203">
        <v>395</v>
      </c>
      <c r="AW38" s="22">
        <f>IF(AX38="","",AW37+1)</f>
        <v>36</v>
      </c>
      <c r="AX38" t="s" s="64">
        <v>197</v>
      </c>
      <c r="AY38" s="100">
        <v>3</v>
      </c>
      <c r="AZ38" s="100">
        <v>7</v>
      </c>
      <c r="BA38" s="100">
        <v>3</v>
      </c>
      <c r="BB38" s="100">
        <v>7</v>
      </c>
      <c r="BC38" t="s" s="101">
        <v>396</v>
      </c>
      <c r="BD38" s="26">
        <v>70000</v>
      </c>
      <c r="BE38" t="s" s="29">
        <v>397</v>
      </c>
      <c r="BF38" s="26">
        <v>30</v>
      </c>
      <c r="BG38" s="26">
        <v>30</v>
      </c>
      <c r="BH38" s="26">
        <v>30</v>
      </c>
      <c r="BI38" s="26">
        <v>20</v>
      </c>
      <c r="BJ38" t="s" s="29">
        <v>78</v>
      </c>
      <c r="BK38" s="26">
        <v>1</v>
      </c>
      <c r="BL38" s="26"/>
      <c r="BM38" s="27"/>
      <c r="BN38" s="92"/>
      <c r="BO38" s="26"/>
      <c r="BP38" s="26"/>
      <c r="BQ38" s="26"/>
      <c r="BR38" s="26"/>
      <c r="BS38" s="27"/>
      <c r="BT38" s="26"/>
      <c r="BU38" s="31"/>
      <c r="BV38" s="26"/>
      <c r="BW38" s="26"/>
      <c r="BX38" s="26"/>
      <c r="BY38" s="27"/>
      <c r="GF38" s="26"/>
    </row>
    <row r="39" s="14" customFormat="1" ht="18" customHeight="1" hidden="1">
      <c r="T39" s="202">
        <f>IF(AJ9=1,0,IF(AJ9=5,50,IF(AJ9=4,40,IF(AJ9=3,30,IF(AJ9=2,30,VLOOKUP($D9,$AX1:$BJ240,HLOOKUP(VLOOKUP(AJ9,$AO$32:$AQ$87,2,FALSE),$AX$1:$BJ$2,2,FALSE),FALSE))))))</f>
        <v>0</v>
      </c>
      <c r="U39" s="202">
        <f>IF(AK9=1,0,IF(AK9=5,50,IF(AK9=4,40,IF(AK9=3,30,IF(AK9=2,30,VLOOKUP($D9,$AX1:$BJ240,HLOOKUP(VLOOKUP(AK9,$AO$32:$AQ$87,2,FALSE),$AX$1:$BJ$2,2,FALSE),FALSE))))))</f>
        <v>0</v>
      </c>
      <c r="V39" s="202">
        <f>IF(AL9=1,0,IF(AL9=5,50,IF(AL9=4,40,IF(AL9=3,30,IF(AL9=2,30,VLOOKUP($D9,$AX1:$BJ240,HLOOKUP(VLOOKUP(AL9,$AO$32:$AQ$87,2,FALSE),$AX$1:$BJ$2,2,FALSE),FALSE))))))</f>
        <v>0</v>
      </c>
      <c r="W39" s="202">
        <f>IF(AM9=1,0,IF(AM9=5,50,IF(AM9=4,40,IF(AM9=3,30,IF(AM9=2,30,VLOOKUP($D9,$AX1:$BJ240,HLOOKUP(VLOOKUP(AM9,$AO$32:$AQ$87,2,FALSE),$AX$1:$BJ$2,2,FALSE),FALSE))))))</f>
        <v>0</v>
      </c>
      <c r="X39" s="202">
        <f>IF(AN9=1,0,IF(AN9=5,50,IF(AN9=4,40,IF(AN9=3,30,IF(AN9=2,30,VLOOKUP($D9,$AX1:$BJ240,HLOOKUP(VLOOKUP(AN9,$AO$32:$AQ$87,2,FALSE),$AX$1:$BJ$2,2,FALSE),FALSE))))))</f>
        <v>0</v>
      </c>
      <c r="Y39" s="202">
        <f>IF(AO9=1,0,IF(AO9=5,50,IF(AO9=4,40,IF(AO9=3,30,IF(AO9=2,30,VLOOKUP($D9,$AX1:$BJ240,HLOOKUP(VLOOKUP(AO9,$AO$32:$AQ$87,2,FALSE),$AX$1:$BJ$2,2,FALSE),FALSE))))))</f>
        <v>0</v>
      </c>
      <c r="AA39" s="200">
        <v>7</v>
      </c>
      <c r="AO39" s="33">
        <f>AO38+1</f>
        <v>8</v>
      </c>
      <c r="AP39" t="s" s="201">
        <v>8</v>
      </c>
      <c r="AQ39" t="s" s="201">
        <v>398</v>
      </c>
      <c r="AV39" t="s" s="203">
        <v>399</v>
      </c>
      <c r="AW39" s="22">
        <f>IF(AX39="","",AW38+1)</f>
        <v>37</v>
      </c>
      <c r="AX39" t="s" s="64">
        <v>218</v>
      </c>
      <c r="AY39" s="100">
        <v>4</v>
      </c>
      <c r="AZ39" s="100">
        <v>5</v>
      </c>
      <c r="BA39" s="100">
        <v>1</v>
      </c>
      <c r="BB39" s="100">
        <v>9</v>
      </c>
      <c r="BC39" t="s" s="101">
        <v>400</v>
      </c>
      <c r="BD39" s="26">
        <v>110000</v>
      </c>
      <c r="BE39" t="s" s="29">
        <v>401</v>
      </c>
      <c r="BF39" s="100">
        <v>30</v>
      </c>
      <c r="BG39" s="100">
        <v>30</v>
      </c>
      <c r="BH39" s="100">
        <v>30</v>
      </c>
      <c r="BI39" s="100">
        <v>20</v>
      </c>
      <c r="BJ39" t="s" s="29">
        <v>78</v>
      </c>
      <c r="BK39" s="26">
        <v>2</v>
      </c>
      <c r="BL39" s="100"/>
      <c r="BM39" s="27"/>
      <c r="BN39" s="92"/>
      <c r="BO39" s="26"/>
      <c r="BP39" s="26"/>
      <c r="BQ39" s="26"/>
      <c r="BR39" s="26"/>
      <c r="BS39" s="27"/>
      <c r="BT39" s="26"/>
      <c r="BU39" s="31"/>
      <c r="BV39" s="26"/>
      <c r="BW39" s="26"/>
      <c r="BX39" s="26"/>
      <c r="BY39" s="27"/>
      <c r="GF39" s="100"/>
    </row>
    <row r="40" s="14" customFormat="1" ht="18" customHeight="1" hidden="1">
      <c r="T40" s="202">
        <f>IF(AJ10=1,0,IF(AJ10=5,50,IF(AJ10=4,40,IF(AJ10=3,30,IF(AJ10=2,30,VLOOKUP($D10,$AX1:$BJ240,HLOOKUP(VLOOKUP(AJ10,$AO$32:$AQ$87,2,FALSE),$AX$1:$BJ$2,2,FALSE),FALSE))))))</f>
        <v>0</v>
      </c>
      <c r="U40" s="202">
        <f>IF(AK10=1,0,IF(AK10=5,50,IF(AK10=4,40,IF(AK10=3,30,IF(AK10=2,30,VLOOKUP($D10,$AX1:$BJ240,HLOOKUP(VLOOKUP(AK10,$AO$32:$AQ$87,2,FALSE),$AX$1:$BJ$2,2,FALSE),FALSE))))))</f>
        <v>0</v>
      </c>
      <c r="V40" s="202">
        <f>IF(AL10=1,0,IF(AL10=5,50,IF(AL10=4,40,IF(AL10=3,30,IF(AL10=2,30,VLOOKUP($D10,$AX1:$BJ240,HLOOKUP(VLOOKUP(AL10,$AO$32:$AQ$87,2,FALSE),$AX$1:$BJ$2,2,FALSE),FALSE))))))</f>
        <v>0</v>
      </c>
      <c r="W40" s="202">
        <f>IF(AM10=1,0,IF(AM10=5,50,IF(AM10=4,40,IF(AM10=3,30,IF(AM10=2,30,VLOOKUP($D10,$AX1:$BJ240,HLOOKUP(VLOOKUP(AM10,$AO$32:$AQ$87,2,FALSE),$AX$1:$BJ$2,2,FALSE),FALSE))))))</f>
        <v>0</v>
      </c>
      <c r="X40" s="202">
        <f>IF(AN10=1,0,IF(AN10=5,50,IF(AN10=4,40,IF(AN10=3,30,IF(AN10=2,30,VLOOKUP($D10,$AX1:$BJ240,HLOOKUP(VLOOKUP(AN10,$AO$32:$AQ$87,2,FALSE),$AX$1:$BJ$2,2,FALSE),FALSE))))))</f>
        <v>0</v>
      </c>
      <c r="Y40" s="202">
        <f>IF(AO10=1,0,IF(AO10=5,50,IF(AO10=4,40,IF(AO10=3,30,IF(AO10=2,30,VLOOKUP($D10,$AX1:$BJ240,HLOOKUP(VLOOKUP(AO10,$AO$32:$AQ$87,2,FALSE),$AX$1:$BJ$2,2,FALSE),FALSE))))))</f>
        <v>0</v>
      </c>
      <c r="AA40" s="200">
        <v>8</v>
      </c>
      <c r="AO40" s="33">
        <f>AO39+1</f>
        <v>9</v>
      </c>
      <c r="AP40" t="s" s="201">
        <v>8</v>
      </c>
      <c r="AQ40" t="s" s="201">
        <v>402</v>
      </c>
      <c r="AV40" t="s" s="203">
        <v>114</v>
      </c>
      <c r="AW40" s="22">
        <f>IF(AX40="","",AW39+1)</f>
        <v>38</v>
      </c>
      <c r="AX40" t="s" s="64">
        <v>403</v>
      </c>
      <c r="AY40" s="100">
        <v>6</v>
      </c>
      <c r="AZ40" s="100">
        <v>2</v>
      </c>
      <c r="BA40" s="100">
        <v>3</v>
      </c>
      <c r="BB40" s="100">
        <v>7</v>
      </c>
      <c r="BC40" t="s" s="101">
        <v>404</v>
      </c>
      <c r="BD40" s="26">
        <v>40000</v>
      </c>
      <c r="BE40" t="s" s="29">
        <v>405</v>
      </c>
      <c r="BF40" t="s" s="29">
        <v>78</v>
      </c>
      <c r="BG40" t="s" s="29">
        <v>78</v>
      </c>
      <c r="BH40" t="s" s="29">
        <v>78</v>
      </c>
      <c r="BI40" t="s" s="29">
        <v>78</v>
      </c>
      <c r="BJ40" t="s" s="29">
        <v>78</v>
      </c>
      <c r="BK40" s="100">
        <v>11</v>
      </c>
      <c r="BL40" s="26"/>
      <c r="BM40" s="27"/>
      <c r="BN40" s="92"/>
      <c r="BO40" s="26"/>
      <c r="BP40" s="26"/>
      <c r="BQ40" s="26"/>
      <c r="BR40" s="26"/>
      <c r="BS40" s="27"/>
      <c r="BT40" s="26"/>
      <c r="BU40" s="31"/>
      <c r="BV40" s="26"/>
      <c r="BW40" s="26"/>
      <c r="BX40" s="26"/>
      <c r="BY40" s="27"/>
      <c r="GF40" s="26"/>
    </row>
    <row r="41" s="14" customFormat="1" ht="18" customHeight="1" hidden="1">
      <c r="T41" s="202">
        <f>IF(AJ11=1,0,IF(AJ11=5,50,IF(AJ11=4,40,IF(AJ11=3,30,IF(AJ11=2,30,VLOOKUP($D11,$AX1:$BJ240,HLOOKUP(VLOOKUP(AJ11,$AO$32:$AQ$87,2,FALSE),$AX$1:$BJ$2,2,FALSE),FALSE))))))</f>
        <v>0</v>
      </c>
      <c r="U41" s="202">
        <f>IF(AK11=1,0,IF(AK11=5,50,IF(AK11=4,40,IF(AK11=3,30,IF(AK11=2,30,VLOOKUP($D11,$AX1:$BJ240,HLOOKUP(VLOOKUP(AK11,$AO$32:$AQ$87,2,FALSE),$AX$1:$BJ$2,2,FALSE),FALSE))))))</f>
        <v>0</v>
      </c>
      <c r="V41" s="202">
        <f>IF(AL11=1,0,IF(AL11=5,50,IF(AL11=4,40,IF(AL11=3,30,IF(AL11=2,30,VLOOKUP($D11,$AX1:$BJ240,HLOOKUP(VLOOKUP(AL11,$AO$32:$AQ$87,2,FALSE),$AX$1:$BJ$2,2,FALSE),FALSE))))))</f>
        <v>0</v>
      </c>
      <c r="W41" s="202">
        <f>IF(AM11=1,0,IF(AM11=5,50,IF(AM11=4,40,IF(AM11=3,30,IF(AM11=2,30,VLOOKUP($D11,$AX1:$BJ240,HLOOKUP(VLOOKUP(AM11,$AO$32:$AQ$87,2,FALSE),$AX$1:$BJ$2,2,FALSE),FALSE))))))</f>
        <v>0</v>
      </c>
      <c r="X41" s="202">
        <f>IF(AN11=1,0,IF(AN11=5,50,IF(AN11=4,40,IF(AN11=3,30,IF(AN11=2,30,VLOOKUP($D11,$AX1:$BJ240,HLOOKUP(VLOOKUP(AN11,$AO$32:$AQ$87,2,FALSE),$AX$1:$BJ$2,2,FALSE),FALSE))))))</f>
        <v>0</v>
      </c>
      <c r="Y41" s="202">
        <f>IF(AO11=1,0,IF(AO11=5,50,IF(AO11=4,40,IF(AO11=3,30,IF(AO11=2,30,VLOOKUP($D11,$AX1:$BJ240,HLOOKUP(VLOOKUP(AO11,$AO$32:$AQ$87,2,FALSE),$AX$1:$BJ$2,2,FALSE),FALSE))))))</f>
        <v>0</v>
      </c>
      <c r="AA41" s="200">
        <v>9</v>
      </c>
      <c r="AO41" s="33">
        <f>AO40+1</f>
        <v>10</v>
      </c>
      <c r="AP41" t="s" s="201">
        <v>8</v>
      </c>
      <c r="AQ41" t="s" s="201">
        <v>406</v>
      </c>
      <c r="AV41" t="s" s="203">
        <v>407</v>
      </c>
      <c r="AW41" s="22">
        <f>IF(AX41="","",AW40+1)</f>
        <v>39</v>
      </c>
      <c r="AX41" t="s" s="64">
        <v>56</v>
      </c>
      <c r="AY41" s="100">
        <v>5</v>
      </c>
      <c r="AZ41" s="100">
        <v>2</v>
      </c>
      <c r="BA41" s="100">
        <v>3</v>
      </c>
      <c r="BB41" s="100">
        <v>6</v>
      </c>
      <c r="BC41" t="s" s="101">
        <v>381</v>
      </c>
      <c r="BD41" s="26">
        <v>30000</v>
      </c>
      <c r="BE41" t="s" s="29">
        <v>408</v>
      </c>
      <c r="BF41" s="26">
        <v>30</v>
      </c>
      <c r="BG41" s="26">
        <v>20</v>
      </c>
      <c r="BH41" s="26">
        <v>30</v>
      </c>
      <c r="BI41" s="26">
        <v>30</v>
      </c>
      <c r="BJ41" t="s" s="29">
        <v>78</v>
      </c>
      <c r="BK41" s="26">
        <v>16</v>
      </c>
      <c r="BL41" s="26"/>
      <c r="BM41" s="27"/>
      <c r="BN41" s="92"/>
      <c r="BO41" s="26"/>
      <c r="BP41" s="26"/>
      <c r="BQ41" s="26"/>
      <c r="BR41" s="26"/>
      <c r="BS41" s="27"/>
      <c r="BT41" s="26"/>
      <c r="BU41" s="31"/>
      <c r="BV41" s="26"/>
      <c r="BW41" s="26"/>
      <c r="BX41" s="26"/>
      <c r="BY41" s="27"/>
      <c r="GF41" s="26"/>
    </row>
    <row r="42" s="14" customFormat="1" ht="18" customHeight="1" hidden="1">
      <c r="T42" s="202">
        <f>IF(AJ12=1,0,IF(AJ12=5,50,IF(AJ12=4,40,IF(AJ12=3,30,IF(AJ12=2,30,VLOOKUP($D12,$AX1:$BJ240,HLOOKUP(VLOOKUP(AJ12,$AO$32:$AQ$87,2,FALSE),$AX$1:$BJ$2,2,FALSE),FALSE))))))</f>
        <v>0</v>
      </c>
      <c r="U42" s="202">
        <f>IF(AK12=1,0,IF(AK12=5,50,IF(AK12=4,40,IF(AK12=3,30,IF(AK12=2,30,VLOOKUP($D12,$AX1:$BJ240,HLOOKUP(VLOOKUP(AK12,$AO$32:$AQ$87,2,FALSE),$AX$1:$BJ$2,2,FALSE),FALSE))))))</f>
        <v>0</v>
      </c>
      <c r="V42" s="202">
        <f>IF(AL12=1,0,IF(AL12=5,50,IF(AL12=4,40,IF(AL12=3,30,IF(AL12=2,30,VLOOKUP($D12,$AX1:$BJ240,HLOOKUP(VLOOKUP(AL12,$AO$32:$AQ$87,2,FALSE),$AX$1:$BJ$2,2,FALSE),FALSE))))))</f>
        <v>0</v>
      </c>
      <c r="W42" s="202">
        <f>IF(AM12=1,0,IF(AM12=5,50,IF(AM12=4,40,IF(AM12=3,30,IF(AM12=2,30,VLOOKUP($D12,$AX1:$BJ240,HLOOKUP(VLOOKUP(AM12,$AO$32:$AQ$87,2,FALSE),$AX$1:$BJ$2,2,FALSE),FALSE))))))</f>
        <v>0</v>
      </c>
      <c r="X42" s="202">
        <f>IF(AN12=1,0,IF(AN12=5,50,IF(AN12=4,40,IF(AN12=3,30,IF(AN12=2,30,VLOOKUP($D12,$AX1:$BJ240,HLOOKUP(VLOOKUP(AN12,$AO$32:$AQ$87,2,FALSE),$AX$1:$BJ$2,2,FALSE),FALSE))))))</f>
        <v>0</v>
      </c>
      <c r="Y42" s="202">
        <f>IF(AO12=1,0,IF(AO12=5,50,IF(AO12=4,40,IF(AO12=3,30,IF(AO12=2,30,VLOOKUP($D12,$AX1:$BJ240,HLOOKUP(VLOOKUP(AO12,$AO$32:$AQ$87,2,FALSE),$AX$1:$BJ$2,2,FALSE),FALSE))))))</f>
        <v>0</v>
      </c>
      <c r="AA42" s="200">
        <v>10</v>
      </c>
      <c r="AO42" s="33">
        <f>AO41+1</f>
        <v>11</v>
      </c>
      <c r="AP42" t="s" s="201">
        <v>8</v>
      </c>
      <c r="AQ42" t="s" s="201">
        <v>409</v>
      </c>
      <c r="AV42" t="s" s="203">
        <v>410</v>
      </c>
      <c r="AW42" s="22">
        <f>IF(AX42="","",AW41+1)</f>
        <v>40</v>
      </c>
      <c r="AX42" t="s" s="64">
        <v>115</v>
      </c>
      <c r="AY42" s="100">
        <v>2</v>
      </c>
      <c r="AZ42" s="100">
        <v>6</v>
      </c>
      <c r="BA42" s="100">
        <v>1</v>
      </c>
      <c r="BB42" s="100">
        <v>10</v>
      </c>
      <c r="BC42" t="s" s="101">
        <v>411</v>
      </c>
      <c r="BD42" s="26">
        <v>120000</v>
      </c>
      <c r="BE42" t="s" s="29">
        <v>412</v>
      </c>
      <c r="BF42" s="100">
        <v>30</v>
      </c>
      <c r="BG42" s="100">
        <v>30</v>
      </c>
      <c r="BH42" s="100">
        <v>30</v>
      </c>
      <c r="BI42" s="100">
        <v>20</v>
      </c>
      <c r="BJ42" t="s" s="29">
        <v>78</v>
      </c>
      <c r="BK42" s="26">
        <v>2</v>
      </c>
      <c r="BL42" s="100"/>
      <c r="BM42" s="27"/>
      <c r="BN42" s="92"/>
      <c r="BO42" s="26"/>
      <c r="BP42" s="26"/>
      <c r="BQ42" s="26"/>
      <c r="BR42" s="26"/>
      <c r="BS42" s="27"/>
      <c r="BT42" s="26"/>
      <c r="BU42" s="31"/>
      <c r="BV42" s="26"/>
      <c r="BW42" s="26"/>
      <c r="BX42" s="26"/>
      <c r="BY42" s="27"/>
      <c r="GF42" s="100"/>
    </row>
    <row r="43" s="14" customFormat="1" ht="18" customHeight="1" hidden="1">
      <c r="T43" s="202">
        <f>IF(AJ13=1,0,IF(AJ13=5,50,IF(AJ13=4,40,IF(AJ13=3,30,IF(AJ13=2,30,VLOOKUP($D13,$AX1:$BJ240,HLOOKUP(VLOOKUP(AJ13,$AO$32:$AQ$87,2,FALSE),$AX$1:$BJ$2,2,FALSE),FALSE))))))</f>
        <v>0</v>
      </c>
      <c r="U43" s="202">
        <f>IF(AK13=1,0,IF(AK13=5,50,IF(AK13=4,40,IF(AK13=3,30,IF(AK13=2,30,VLOOKUP($D13,$AX1:$BJ240,HLOOKUP(VLOOKUP(AK13,$AO$32:$AQ$87,2,FALSE),$AX$1:$BJ$2,2,FALSE),FALSE))))))</f>
        <v>0</v>
      </c>
      <c r="V43" s="202">
        <f>IF(AL13=1,0,IF(AL13=5,50,IF(AL13=4,40,IF(AL13=3,30,IF(AL13=2,30,VLOOKUP($D13,$AX1:$BJ240,HLOOKUP(VLOOKUP(AL13,$AO$32:$AQ$87,2,FALSE),$AX$1:$BJ$2,2,FALSE),FALSE))))))</f>
        <v>0</v>
      </c>
      <c r="W43" s="202">
        <f>IF(AM13=1,0,IF(AM13=5,50,IF(AM13=4,40,IF(AM13=3,30,IF(AM13=2,30,VLOOKUP($D13,$AX1:$BJ240,HLOOKUP(VLOOKUP(AM13,$AO$32:$AQ$87,2,FALSE),$AX$1:$BJ$2,2,FALSE),FALSE))))))</f>
        <v>0</v>
      </c>
      <c r="X43" s="202">
        <f>IF(AN13=1,0,IF(AN13=5,50,IF(AN13=4,40,IF(AN13=3,30,IF(AN13=2,30,VLOOKUP($D13,$AX1:$BJ240,HLOOKUP(VLOOKUP(AN13,$AO$32:$AQ$87,2,FALSE),$AX$1:$BJ$2,2,FALSE),FALSE))))))</f>
        <v>0</v>
      </c>
      <c r="Y43" s="202">
        <f>IF(AO13=1,0,IF(AO13=5,50,IF(AO13=4,40,IF(AO13=3,30,IF(AO13=2,30,VLOOKUP($D13,$AX1:$BJ240,HLOOKUP(VLOOKUP(AO13,$AO$32:$AQ$87,2,FALSE),$AX$1:$BJ$2,2,FALSE),FALSE))))))</f>
        <v>0</v>
      </c>
      <c r="AA43" s="200">
        <v>11</v>
      </c>
      <c r="AO43" s="33">
        <f>AO42+1</f>
        <v>12</v>
      </c>
      <c r="AP43" t="s" s="201">
        <v>8</v>
      </c>
      <c r="AQ43" t="s" s="201">
        <v>413</v>
      </c>
      <c r="AV43" t="s" s="203">
        <v>414</v>
      </c>
      <c r="AW43" s="22">
        <f>IF(AX43="","",AW42+1)</f>
        <v>41</v>
      </c>
      <c r="AX43" t="s" s="64">
        <v>415</v>
      </c>
      <c r="AY43" s="100">
        <v>5</v>
      </c>
      <c r="AZ43" s="100">
        <v>2</v>
      </c>
      <c r="BA43" s="100">
        <v>3</v>
      </c>
      <c r="BB43" s="100">
        <v>6</v>
      </c>
      <c r="BC43" t="s" s="101">
        <v>404</v>
      </c>
      <c r="BD43" s="26">
        <v>30000</v>
      </c>
      <c r="BE43" t="s" s="29">
        <v>416</v>
      </c>
      <c r="BF43" t="s" s="29">
        <v>78</v>
      </c>
      <c r="BG43" t="s" s="29">
        <v>78</v>
      </c>
      <c r="BH43" t="s" s="29">
        <v>78</v>
      </c>
      <c r="BI43" t="s" s="29">
        <v>78</v>
      </c>
      <c r="BJ43" t="s" s="29">
        <v>78</v>
      </c>
      <c r="BK43" s="100">
        <v>11</v>
      </c>
      <c r="BL43" s="26"/>
      <c r="BM43" s="27"/>
      <c r="BN43" s="92"/>
      <c r="BO43" s="26"/>
      <c r="BP43" s="26"/>
      <c r="BQ43" s="26"/>
      <c r="BR43" s="26"/>
      <c r="BS43" s="27"/>
      <c r="BT43" s="26"/>
      <c r="BU43" s="31"/>
      <c r="BV43" s="26"/>
      <c r="BW43" s="26"/>
      <c r="BX43" s="26"/>
      <c r="BY43" s="27"/>
      <c r="GF43" s="26"/>
    </row>
    <row r="44" s="14" customFormat="1" ht="18" customHeight="1" hidden="1">
      <c r="T44" s="202">
        <f>IF(AJ14=1,0,IF(AJ14=5,50,IF(AJ14=4,40,IF(AJ14=3,30,IF(AJ14=2,30,VLOOKUP($D14,$AX1:$BJ240,HLOOKUP(VLOOKUP(AJ14,$AO$32:$AQ$87,2,FALSE),$AX$1:$BJ$2,2,FALSE),FALSE))))))</f>
        <v>0</v>
      </c>
      <c r="U44" s="202">
        <f>IF(AK14=1,0,IF(AK14=5,50,IF(AK14=4,40,IF(AK14=3,30,IF(AK14=2,30,VLOOKUP($D14,$AX1:$BJ240,HLOOKUP(VLOOKUP(AK14,$AO$32:$AQ$87,2,FALSE),$AX$1:$BJ$2,2,FALSE),FALSE))))))</f>
        <v>0</v>
      </c>
      <c r="V44" s="202">
        <f>IF(AL14=1,0,IF(AL14=5,50,IF(AL14=4,40,IF(AL14=3,30,IF(AL14=2,30,VLOOKUP($D14,$AX1:$BJ240,HLOOKUP(VLOOKUP(AL14,$AO$32:$AQ$87,2,FALSE),$AX$1:$BJ$2,2,FALSE),FALSE))))))</f>
        <v>0</v>
      </c>
      <c r="W44" s="202">
        <f>IF(AM14=1,0,IF(AM14=5,50,IF(AM14=4,40,IF(AM14=3,30,IF(AM14=2,30,VLOOKUP($D14,$AX1:$BJ240,HLOOKUP(VLOOKUP(AM14,$AO$32:$AQ$87,2,FALSE),$AX$1:$BJ$2,2,FALSE),FALSE))))))</f>
        <v>0</v>
      </c>
      <c r="X44" s="202">
        <f>IF(AN14=1,0,IF(AN14=5,50,IF(AN14=4,40,IF(AN14=3,30,IF(AN14=2,30,VLOOKUP($D14,$AX1:$BJ240,HLOOKUP(VLOOKUP(AN14,$AO$32:$AQ$87,2,FALSE),$AX$1:$BJ$2,2,FALSE),FALSE))))))</f>
        <v>0</v>
      </c>
      <c r="Y44" s="202">
        <f>IF(AO14=1,0,IF(AO14=5,50,IF(AO14=4,40,IF(AO14=3,30,IF(AO14=2,30,VLOOKUP($D14,$AX1:$BJ240,HLOOKUP(VLOOKUP(AO14,$AO$32:$AQ$87,2,FALSE),$AX$1:$BJ$2,2,FALSE),FALSE))))))</f>
        <v>0</v>
      </c>
      <c r="AA44" s="200">
        <v>12</v>
      </c>
      <c r="AO44" s="33">
        <f>AO43+1</f>
        <v>13</v>
      </c>
      <c r="AP44" t="s" s="201">
        <v>8</v>
      </c>
      <c r="AQ44" t="s" s="201">
        <v>417</v>
      </c>
      <c r="AV44" t="s" s="203">
        <v>418</v>
      </c>
      <c r="AW44" s="22">
        <f>IF(AX44="","",AW43+1)</f>
        <v>42</v>
      </c>
      <c r="AX44" t="s" s="64">
        <v>87</v>
      </c>
      <c r="AY44" s="100">
        <v>6</v>
      </c>
      <c r="AZ44" s="100">
        <v>3</v>
      </c>
      <c r="BA44" s="100">
        <v>4</v>
      </c>
      <c r="BB44" s="100">
        <v>8</v>
      </c>
      <c r="BC44" s="109"/>
      <c r="BD44" s="26">
        <v>70000</v>
      </c>
      <c r="BE44" t="s" s="29">
        <v>419</v>
      </c>
      <c r="BF44" s="26">
        <v>20</v>
      </c>
      <c r="BG44" s="26">
        <v>20</v>
      </c>
      <c r="BH44" s="26">
        <v>30</v>
      </c>
      <c r="BI44" s="26">
        <v>30</v>
      </c>
      <c r="BJ44" t="s" s="29">
        <v>78</v>
      </c>
      <c r="BK44" s="26">
        <v>16</v>
      </c>
      <c r="BL44" s="26"/>
      <c r="BM44" s="27"/>
      <c r="BN44" s="92"/>
      <c r="BO44" s="26"/>
      <c r="BP44" s="26"/>
      <c r="BQ44" s="26"/>
      <c r="BR44" s="26"/>
      <c r="BS44" s="27"/>
      <c r="BT44" s="26"/>
      <c r="BU44" s="31"/>
      <c r="BV44" s="26"/>
      <c r="BW44" s="26"/>
      <c r="BX44" s="26"/>
      <c r="BY44" s="27"/>
      <c r="GF44" s="26"/>
    </row>
    <row r="45" s="14" customFormat="1" ht="18" customHeight="1" hidden="1">
      <c r="T45" s="202">
        <f>IF(AJ15=1,0,IF(AJ15=5,50,IF(AJ15=4,40,IF(AJ15=3,30,IF(AJ15=2,30,VLOOKUP($D15,$AX1:$BJ240,HLOOKUP(VLOOKUP(AJ15,$AO$32:$AQ$87,2,FALSE),$AX$1:$BJ$2,2,FALSE),FALSE))))))</f>
        <v>0</v>
      </c>
      <c r="U45" s="202">
        <f>IF(AK15=1,0,IF(AK15=5,50,IF(AK15=4,40,IF(AK15=3,30,IF(AK15=2,30,VLOOKUP($D15,$AX1:$BJ240,HLOOKUP(VLOOKUP(AK15,$AO$32:$AQ$87,2,FALSE),$AX$1:$BJ$2,2,FALSE),FALSE))))))</f>
        <v>0</v>
      </c>
      <c r="V45" s="202">
        <f>IF(AL15=1,0,IF(AL15=5,50,IF(AL15=4,40,IF(AL15=3,30,IF(AL15=2,30,VLOOKUP($D15,$AX1:$BJ240,HLOOKUP(VLOOKUP(AL15,$AO$32:$AQ$87,2,FALSE),$AX$1:$BJ$2,2,FALSE),FALSE))))))</f>
        <v>0</v>
      </c>
      <c r="W45" s="202">
        <f>IF(AM15=1,0,IF(AM15=5,50,IF(AM15=4,40,IF(AM15=3,30,IF(AM15=2,30,VLOOKUP($D15,$AX1:$BJ240,HLOOKUP(VLOOKUP(AM15,$AO$32:$AQ$87,2,FALSE),$AX$1:$BJ$2,2,FALSE),FALSE))))))</f>
        <v>0</v>
      </c>
      <c r="X45" s="202">
        <f>IF(AN15=1,0,IF(AN15=5,50,IF(AN15=4,40,IF(AN15=3,30,IF(AN15=2,30,VLOOKUP($D15,$AX1:$BJ240,HLOOKUP(VLOOKUP(AN15,$AO$32:$AQ$87,2,FALSE),$AX$1:$BJ$2,2,FALSE),FALSE))))))</f>
        <v>0</v>
      </c>
      <c r="Y45" s="202">
        <f>IF(AO15=1,0,IF(AO15=5,50,IF(AO15=4,40,IF(AO15=3,30,IF(AO15=2,30,VLOOKUP($D15,$AX1:$BJ240,HLOOKUP(VLOOKUP(AO15,$AO$32:$AQ$87,2,FALSE),$AX$1:$BJ$2,2,FALSE),FALSE))))))</f>
        <v>0</v>
      </c>
      <c r="Z45" s="204"/>
      <c r="AA45" s="200">
        <v>13</v>
      </c>
      <c r="AB45" s="205"/>
      <c r="AC45" s="206"/>
      <c r="AD45" s="206"/>
      <c r="AE45" s="206"/>
      <c r="AF45" s="206"/>
      <c r="AG45" s="206"/>
      <c r="AH45" s="206"/>
      <c r="AO45" s="33">
        <f>AO44+1</f>
        <v>14</v>
      </c>
      <c r="AP45" t="s" s="201">
        <v>8</v>
      </c>
      <c r="AQ45" t="s" s="201">
        <v>420</v>
      </c>
      <c r="AV45" t="s" s="203">
        <v>421</v>
      </c>
      <c r="AW45" s="22">
        <f>IF(AX45="","",AW44+1)</f>
        <v>43</v>
      </c>
      <c r="AX45" t="s" s="64">
        <v>116</v>
      </c>
      <c r="AY45" s="100">
        <v>6</v>
      </c>
      <c r="AZ45" s="100">
        <v>3</v>
      </c>
      <c r="BA45" s="100">
        <v>4</v>
      </c>
      <c r="BB45" s="100">
        <v>8</v>
      </c>
      <c r="BC45" t="s" s="101">
        <v>422</v>
      </c>
      <c r="BD45" s="26">
        <v>90000</v>
      </c>
      <c r="BE45" t="s" s="29">
        <v>423</v>
      </c>
      <c r="BF45" s="26">
        <v>20</v>
      </c>
      <c r="BG45" s="26">
        <v>20</v>
      </c>
      <c r="BH45" s="26">
        <v>20</v>
      </c>
      <c r="BI45" s="26">
        <v>30</v>
      </c>
      <c r="BJ45" t="s" s="29">
        <v>78</v>
      </c>
      <c r="BK45" s="26">
        <v>2</v>
      </c>
      <c r="BL45" s="26"/>
      <c r="BN45" s="92"/>
      <c r="BO45" s="26"/>
      <c r="BP45" s="26"/>
      <c r="BR45" s="26"/>
      <c r="BS45" s="27"/>
      <c r="BT45" s="26"/>
      <c r="BU45" s="31"/>
      <c r="BV45" s="26"/>
      <c r="BW45" s="26"/>
      <c r="BX45" s="26"/>
      <c r="BY45" s="27"/>
      <c r="GF45" s="26"/>
    </row>
    <row r="46" s="14" customFormat="1" ht="18" customHeight="1" hidden="1">
      <c r="T46" s="202">
        <f>IF(AJ16=1,0,IF(AJ16=5,50,IF(AJ16=4,40,IF(AJ16=3,30,IF(AJ16=2,30,VLOOKUP($D16,$AX1:$BJ240,HLOOKUP(VLOOKUP(AJ16,$AO$32:$AQ$87,2,FALSE),$AX$1:$BJ$2,2,FALSE),FALSE))))))</f>
        <v>0</v>
      </c>
      <c r="U46" s="202">
        <f>IF(AK16=1,0,IF(AK16=5,50,IF(AK16=4,40,IF(AK16=3,30,IF(AK16=2,30,VLOOKUP($D16,$AX1:$BJ240,HLOOKUP(VLOOKUP(AK16,$AO$32:$AQ$87,2,FALSE),$AX$1:$BJ$2,2,FALSE),FALSE))))))</f>
        <v>0</v>
      </c>
      <c r="V46" s="202">
        <f>IF(AL16=1,0,IF(AL16=5,50,IF(AL16=4,40,IF(AL16=3,30,IF(AL16=2,30,VLOOKUP($D16,$AX1:$BJ240,HLOOKUP(VLOOKUP(AL16,$AO$32:$AQ$87,2,FALSE),$AX$1:$BJ$2,2,FALSE),FALSE))))))</f>
        <v>0</v>
      </c>
      <c r="W46" s="202">
        <f>IF(AM16=1,0,IF(AM16=5,50,IF(AM16=4,40,IF(AM16=3,30,IF(AM16=2,30,VLOOKUP($D16,$AX1:$BJ240,HLOOKUP(VLOOKUP(AM16,$AO$32:$AQ$87,2,FALSE),$AX$1:$BJ$2,2,FALSE),FALSE))))))</f>
        <v>0</v>
      </c>
      <c r="X46" s="202">
        <f>IF(AN16=1,0,IF(AN16=5,50,IF(AN16=4,40,IF(AN16=3,30,IF(AN16=2,30,VLOOKUP($D16,$AX1:$BJ240,HLOOKUP(VLOOKUP(AN16,$AO$32:$AQ$87,2,FALSE),$AX$1:$BJ$2,2,FALSE),FALSE))))))</f>
        <v>0</v>
      </c>
      <c r="Y46" s="202">
        <f>IF(AO16=1,0,IF(AO16=5,50,IF(AO16=4,40,IF(AO16=3,30,IF(AO16=2,30,VLOOKUP($D16,$AX1:$BJ240,HLOOKUP(VLOOKUP(AO16,$AO$32:$AQ$87,2,FALSE),$AX$1:$BJ$2,2,FALSE),FALSE))))))</f>
        <v>0</v>
      </c>
      <c r="AA46" s="200">
        <v>14</v>
      </c>
      <c r="AO46" s="33">
        <f>AO45+1</f>
        <v>15</v>
      </c>
      <c r="AP46" t="s" s="201">
        <v>8</v>
      </c>
      <c r="AQ46" t="s" s="201">
        <v>424</v>
      </c>
      <c r="AV46" t="s" s="203">
        <v>315</v>
      </c>
      <c r="AW46" s="22">
        <f>IF(AX46="","",AW45+1)</f>
        <v>44</v>
      </c>
      <c r="AX46" t="s" s="64">
        <v>142</v>
      </c>
      <c r="AY46" s="100">
        <v>8</v>
      </c>
      <c r="AZ46" s="100">
        <v>3</v>
      </c>
      <c r="BA46" s="100">
        <v>4</v>
      </c>
      <c r="BB46" s="100">
        <v>7</v>
      </c>
      <c r="BC46" t="s" s="101">
        <v>425</v>
      </c>
      <c r="BD46" s="26">
        <v>90000</v>
      </c>
      <c r="BE46" t="s" s="29">
        <v>426</v>
      </c>
      <c r="BF46" s="26">
        <v>20</v>
      </c>
      <c r="BG46" s="26">
        <v>20</v>
      </c>
      <c r="BH46" s="26">
        <v>30</v>
      </c>
      <c r="BI46" s="26">
        <v>30</v>
      </c>
      <c r="BJ46" t="s" s="29">
        <v>78</v>
      </c>
      <c r="BK46" s="26">
        <v>4</v>
      </c>
      <c r="BL46" s="26"/>
      <c r="BR46" s="26"/>
      <c r="BS46" s="27"/>
      <c r="BT46" s="26"/>
      <c r="BU46" s="31"/>
      <c r="BV46" s="26"/>
      <c r="BW46" s="26"/>
      <c r="BX46" s="26"/>
      <c r="BY46" s="27"/>
      <c r="GF46" s="26"/>
    </row>
    <row r="47" s="14" customFormat="1" ht="18" customHeight="1" hidden="1">
      <c r="T47" s="202">
        <f>IF(AJ17=1,0,IF(AJ17=5,50,IF(AJ17=4,40,IF(AJ17=3,30,IF(AJ17=2,30,VLOOKUP($D17,$AX1:$BJ240,HLOOKUP(VLOOKUP(AJ17,$AO$32:$AQ$87,2,FALSE),$AX$1:$BJ$2,2,FALSE),FALSE))))))</f>
        <v>0</v>
      </c>
      <c r="U47" s="202">
        <f>IF(AK17=1,0,IF(AK17=5,50,IF(AK17=4,40,IF(AK17=3,30,IF(AK17=2,30,VLOOKUP($D17,$AX1:$BJ240,HLOOKUP(VLOOKUP(AK17,$AO$32:$AQ$87,2,FALSE),$AX$1:$BJ$2,2,FALSE),FALSE))))))</f>
        <v>0</v>
      </c>
      <c r="V47" s="202">
        <f>IF(AL17=1,0,IF(AL17=5,50,IF(AL17=4,40,IF(AL17=3,30,IF(AL17=2,30,VLOOKUP($D17,$AX1:$BJ240,HLOOKUP(VLOOKUP(AL17,$AO$32:$AQ$87,2,FALSE),$AX$1:$BJ$2,2,FALSE),FALSE))))))</f>
        <v>0</v>
      </c>
      <c r="W47" s="202">
        <f>IF(AM17=1,0,IF(AM17=5,50,IF(AM17=4,40,IF(AM17=3,30,IF(AM17=2,30,VLOOKUP($D17,$AX1:$BJ240,HLOOKUP(VLOOKUP(AM17,$AO$32:$AQ$87,2,FALSE),$AX$1:$BJ$2,2,FALSE),FALSE))))))</f>
        <v>0</v>
      </c>
      <c r="X47" s="202">
        <f>IF(AN17=1,0,IF(AN17=5,50,IF(AN17=4,40,IF(AN17=3,30,IF(AN17=2,30,VLOOKUP($D17,$AX1:$BJ240,HLOOKUP(VLOOKUP(AN17,$AO$32:$AQ$87,2,FALSE),$AX$1:$BJ$2,2,FALSE),FALSE))))))</f>
        <v>0</v>
      </c>
      <c r="Y47" s="202">
        <f>IF(AO17=1,0,IF(AO17=5,50,IF(AO17=4,40,IF(AO17=3,30,IF(AO17=2,30,VLOOKUP($D17,$AX1:$BJ240,HLOOKUP(VLOOKUP(AO17,$AO$32:$AQ$87,2,FALSE),$AX$1:$BJ$2,2,FALSE),FALSE))))))</f>
        <v>0</v>
      </c>
      <c r="AA47" s="200">
        <v>15</v>
      </c>
      <c r="AO47" s="33">
        <f>AO46+1</f>
        <v>16</v>
      </c>
      <c r="AP47" t="s" s="201">
        <v>8</v>
      </c>
      <c r="AQ47" t="s" s="201">
        <v>427</v>
      </c>
      <c r="AV47" t="s" s="203">
        <v>428</v>
      </c>
      <c r="AW47" s="22">
        <f>IF(AX47="","",AW46+1)</f>
        <v>45</v>
      </c>
      <c r="AX47" t="s" s="64">
        <v>170</v>
      </c>
      <c r="AY47" s="100">
        <v>7</v>
      </c>
      <c r="AZ47" s="100">
        <v>3</v>
      </c>
      <c r="BA47" s="100">
        <v>4</v>
      </c>
      <c r="BB47" s="100">
        <v>8</v>
      </c>
      <c r="BC47" t="s" s="101">
        <v>332</v>
      </c>
      <c r="BD47" s="26">
        <v>100000</v>
      </c>
      <c r="BE47" t="s" s="29">
        <v>429</v>
      </c>
      <c r="BF47" s="26">
        <v>20</v>
      </c>
      <c r="BG47" s="26">
        <v>20</v>
      </c>
      <c r="BH47" s="26">
        <v>30</v>
      </c>
      <c r="BI47" s="26">
        <v>30</v>
      </c>
      <c r="BJ47" t="s" s="29">
        <v>78</v>
      </c>
      <c r="BK47" s="26">
        <v>2</v>
      </c>
      <c r="BL47" s="100"/>
      <c r="BR47" s="26"/>
      <c r="BS47" s="27"/>
      <c r="BT47" s="26"/>
      <c r="BU47" s="31"/>
      <c r="BV47" s="26"/>
      <c r="BW47" s="26"/>
      <c r="BX47" s="26"/>
      <c r="BY47" s="27"/>
      <c r="GF47" s="100"/>
    </row>
    <row r="48" s="14" customFormat="1" ht="18" customHeight="1" hidden="1">
      <c r="T48" s="202">
        <f>IF(AJ18=1,0,IF(AJ18=5,50,IF(AJ18=4,40,IF(AJ18=3,30,IF(AJ18=2,30,VLOOKUP($D18,$AX1:$BJ240,HLOOKUP(VLOOKUP(AJ18,$AO$32:$AQ$87,2,FALSE),$AX$1:$BJ$2,2,FALSE),FALSE))))))</f>
        <v>0</v>
      </c>
      <c r="U48" s="202">
        <f>IF(AK18=1,0,IF(AK18=5,50,IF(AK18=4,40,IF(AK18=3,30,IF(AK18=2,30,VLOOKUP($D18,$AX1:$BJ240,HLOOKUP(VLOOKUP(AK18,$AO$32:$AQ$87,2,FALSE),$AX$1:$BJ$2,2,FALSE),FALSE))))))</f>
        <v>0</v>
      </c>
      <c r="V48" s="202">
        <f>IF(AL18=1,0,IF(AL18=5,50,IF(AL18=4,40,IF(AL18=3,30,IF(AL18=2,30,VLOOKUP($D18,$AX1:$BJ240,HLOOKUP(VLOOKUP(AL18,$AO$32:$AQ$87,2,FALSE),$AX$1:$BJ$2,2,FALSE),FALSE))))))</f>
        <v>0</v>
      </c>
      <c r="W48" s="202">
        <f>IF(AM18=1,0,IF(AM18=5,50,IF(AM18=4,40,IF(AM18=3,30,IF(AM18=2,30,VLOOKUP($D18,$AX1:$BJ240,HLOOKUP(VLOOKUP(AM18,$AO$32:$AQ$87,2,FALSE),$AX$1:$BJ$2,2,FALSE),FALSE))))))</f>
        <v>0</v>
      </c>
      <c r="X48" s="202">
        <f>IF(AN18=1,0,IF(AN18=5,50,IF(AN18=4,40,IF(AN18=3,30,IF(AN18=2,30,VLOOKUP($D18,$AX1:$BJ240,HLOOKUP(VLOOKUP(AN18,$AO$32:$AQ$87,2,FALSE),$AX$1:$BJ$2,2,FALSE),FALSE))))))</f>
        <v>0</v>
      </c>
      <c r="Y48" s="202">
        <f>IF(AO18=1,0,IF(AO18=5,50,IF(AO18=4,40,IF(AO18=3,30,IF(AO18=2,30,VLOOKUP($D18,$AX1:$BJ240,HLOOKUP(VLOOKUP(AO18,$AO$32:$AQ$87,2,FALSE),$AX$1:$BJ$2,2,FALSE),FALSE))))))</f>
        <v>0</v>
      </c>
      <c r="AA48" s="200">
        <v>16</v>
      </c>
      <c r="AO48" s="33">
        <f>AO47+1</f>
        <v>17</v>
      </c>
      <c r="AP48" t="s" s="201">
        <v>8</v>
      </c>
      <c r="AQ48" t="s" s="201">
        <v>430</v>
      </c>
      <c r="AV48" t="s" s="203">
        <v>431</v>
      </c>
      <c r="AW48" s="22">
        <f>IF(AX48="","",AW47+1)</f>
        <v>46</v>
      </c>
      <c r="AX48" t="s" s="64">
        <v>432</v>
      </c>
      <c r="AY48" s="100">
        <v>6</v>
      </c>
      <c r="AZ48" s="100">
        <v>3</v>
      </c>
      <c r="BA48" s="100">
        <v>4</v>
      </c>
      <c r="BB48" s="100">
        <v>8</v>
      </c>
      <c r="BC48" t="s" s="101">
        <v>315</v>
      </c>
      <c r="BD48" s="26">
        <v>70000</v>
      </c>
      <c r="BE48" t="s" s="29">
        <v>433</v>
      </c>
      <c r="BF48" t="s" s="29">
        <v>78</v>
      </c>
      <c r="BG48" t="s" s="29">
        <v>78</v>
      </c>
      <c r="BH48" t="s" s="29">
        <v>78</v>
      </c>
      <c r="BI48" t="s" s="29">
        <v>78</v>
      </c>
      <c r="BJ48" t="s" s="29">
        <v>78</v>
      </c>
      <c r="BK48" s="100">
        <v>11</v>
      </c>
      <c r="BL48" s="26"/>
      <c r="BR48" s="26"/>
      <c r="BS48" s="27"/>
      <c r="BT48" s="26"/>
      <c r="BU48" s="31"/>
      <c r="BV48" s="26"/>
      <c r="BW48" s="26"/>
      <c r="BX48" s="26"/>
      <c r="BY48" s="27"/>
      <c r="GF48" s="26"/>
    </row>
    <row r="49" s="14" customFormat="1" ht="18" customHeight="1" hidden="1">
      <c r="AO49" s="33">
        <f>AO48+1</f>
        <v>18</v>
      </c>
      <c r="AP49" t="s" s="201">
        <v>8</v>
      </c>
      <c r="AQ49" t="s" s="201">
        <v>434</v>
      </c>
      <c r="AV49" t="s" s="203">
        <v>435</v>
      </c>
      <c r="AW49" s="22">
        <f>IF(AX49="","",AW48+1)</f>
        <v>47</v>
      </c>
      <c r="AX49" t="s" s="64">
        <v>88</v>
      </c>
      <c r="AY49" s="100">
        <v>6</v>
      </c>
      <c r="AZ49" s="100">
        <v>3</v>
      </c>
      <c r="BA49" s="100">
        <v>3</v>
      </c>
      <c r="BB49" s="100">
        <v>8</v>
      </c>
      <c r="BD49" s="26">
        <v>50000</v>
      </c>
      <c r="BE49" t="s" s="29">
        <v>436</v>
      </c>
      <c r="BF49" s="26">
        <v>20</v>
      </c>
      <c r="BG49" s="26">
        <v>30</v>
      </c>
      <c r="BH49" s="26">
        <v>30</v>
      </c>
      <c r="BI49" s="26">
        <v>30</v>
      </c>
      <c r="BJ49" t="s" s="29">
        <v>78</v>
      </c>
      <c r="BK49" s="26">
        <v>16</v>
      </c>
      <c r="BL49" s="26"/>
      <c r="BR49" s="26"/>
      <c r="BS49" s="27"/>
      <c r="BT49" s="26"/>
      <c r="BU49" s="31"/>
      <c r="BV49" s="26"/>
      <c r="BW49" s="26"/>
      <c r="BX49" s="26"/>
      <c r="BY49" s="27"/>
      <c r="GF49" s="26"/>
    </row>
    <row r="50" s="14" customFormat="1" ht="18" customHeight="1" hidden="1">
      <c r="AO50" s="33">
        <f>AO49+1</f>
        <v>19</v>
      </c>
      <c r="AP50" t="s" s="201">
        <v>8</v>
      </c>
      <c r="AQ50" t="s" s="201">
        <v>437</v>
      </c>
      <c r="AV50" t="s" s="203">
        <v>438</v>
      </c>
      <c r="AW50" s="22">
        <f>IF(AX50="","",AW49+1)</f>
        <v>48</v>
      </c>
      <c r="AX50" t="s" s="64">
        <v>117</v>
      </c>
      <c r="AY50" s="100">
        <v>8</v>
      </c>
      <c r="AZ50" s="100">
        <v>2</v>
      </c>
      <c r="BA50" s="100">
        <v>3</v>
      </c>
      <c r="BB50" s="100">
        <v>7</v>
      </c>
      <c r="BC50" t="s" s="101">
        <v>439</v>
      </c>
      <c r="BD50" s="26">
        <v>70000</v>
      </c>
      <c r="BE50" t="s" s="29">
        <v>440</v>
      </c>
      <c r="BF50" s="26">
        <v>20</v>
      </c>
      <c r="BG50" s="26">
        <v>20</v>
      </c>
      <c r="BH50" s="26">
        <v>30</v>
      </c>
      <c r="BI50" s="26">
        <v>30</v>
      </c>
      <c r="BJ50" t="s" s="29">
        <v>78</v>
      </c>
      <c r="BK50" s="26">
        <v>4</v>
      </c>
      <c r="BL50" s="26"/>
      <c r="BR50" s="26"/>
      <c r="BS50" s="27"/>
      <c r="BT50" s="26"/>
      <c r="BU50" s="31"/>
      <c r="BV50" s="26"/>
      <c r="BW50" s="26"/>
      <c r="BX50" s="26"/>
      <c r="BY50" s="27"/>
      <c r="GF50" s="26"/>
    </row>
    <row r="51" s="14" customFormat="1" ht="18" customHeight="1" hidden="1">
      <c r="AO51" s="33">
        <f>AO50+1</f>
        <v>20</v>
      </c>
      <c r="AP51" t="s" s="201">
        <v>9</v>
      </c>
      <c r="AQ51" t="s" s="201">
        <v>425</v>
      </c>
      <c r="AV51" t="s" s="203">
        <v>441</v>
      </c>
      <c r="AW51" s="22">
        <f>IF(AX51="","",AW50+1)</f>
        <v>49</v>
      </c>
      <c r="AX51" t="s" s="64">
        <v>143</v>
      </c>
      <c r="AY51" s="100">
        <v>6</v>
      </c>
      <c r="AZ51" s="100">
        <v>3</v>
      </c>
      <c r="BA51" s="100">
        <v>3</v>
      </c>
      <c r="BB51" s="100">
        <v>8</v>
      </c>
      <c r="BC51" t="s" s="101">
        <v>442</v>
      </c>
      <c r="BD51" s="26">
        <v>70000</v>
      </c>
      <c r="BE51" t="s" s="29">
        <v>443</v>
      </c>
      <c r="BF51" s="26">
        <v>20</v>
      </c>
      <c r="BG51" s="26">
        <v>30</v>
      </c>
      <c r="BH51" s="26">
        <v>20</v>
      </c>
      <c r="BI51" s="26">
        <v>30</v>
      </c>
      <c r="BJ51" t="s" s="29">
        <v>78</v>
      </c>
      <c r="BK51" s="26">
        <v>2</v>
      </c>
      <c r="BL51" s="26"/>
      <c r="BR51" s="26"/>
      <c r="BS51" s="27"/>
      <c r="BT51" s="26"/>
      <c r="BU51" s="31"/>
      <c r="BV51" s="26"/>
      <c r="BW51" s="26"/>
      <c r="BX51" s="26"/>
      <c r="BY51" s="27"/>
      <c r="GF51" s="26"/>
    </row>
    <row r="52" s="14" customFormat="1" ht="18" customHeight="1" hidden="1">
      <c r="AO52" s="33">
        <f>AO51+1</f>
        <v>21</v>
      </c>
      <c r="AP52" t="s" s="201">
        <v>9</v>
      </c>
      <c r="AQ52" t="s" s="201">
        <v>444</v>
      </c>
      <c r="AV52" t="s" s="203">
        <v>445</v>
      </c>
      <c r="AW52" s="22">
        <f>IF(AX52="","",AW51+1)</f>
        <v>50</v>
      </c>
      <c r="AX52" t="s" s="64">
        <v>171</v>
      </c>
      <c r="AY52" s="100">
        <v>7</v>
      </c>
      <c r="AZ52" s="100">
        <v>3</v>
      </c>
      <c r="BA52" s="100">
        <v>3</v>
      </c>
      <c r="BB52" s="100">
        <v>8</v>
      </c>
      <c r="BC52" t="s" s="101">
        <v>446</v>
      </c>
      <c r="BD52" s="26">
        <v>90000</v>
      </c>
      <c r="BE52" t="s" s="29">
        <v>447</v>
      </c>
      <c r="BF52" s="26">
        <v>20</v>
      </c>
      <c r="BG52" s="26">
        <v>30</v>
      </c>
      <c r="BH52" s="26">
        <v>30</v>
      </c>
      <c r="BI52" s="26">
        <v>20</v>
      </c>
      <c r="BJ52" t="s" s="29">
        <v>78</v>
      </c>
      <c r="BK52" s="26">
        <v>4</v>
      </c>
      <c r="BL52" s="26"/>
      <c r="BR52" s="26"/>
      <c r="BS52" s="27"/>
      <c r="BT52" s="26"/>
      <c r="BU52" s="31"/>
      <c r="BV52" s="26"/>
      <c r="BW52" s="26"/>
      <c r="BX52" s="26"/>
      <c r="BY52" s="27"/>
      <c r="GF52" s="26"/>
    </row>
    <row r="53" s="14" customFormat="1" ht="18" customHeight="1" hidden="1">
      <c r="AO53" s="33">
        <f>AO52+1</f>
        <v>22</v>
      </c>
      <c r="AP53" t="s" s="201">
        <v>9</v>
      </c>
      <c r="AQ53" t="s" s="201">
        <v>448</v>
      </c>
      <c r="AV53" t="s" s="203">
        <v>449</v>
      </c>
      <c r="AW53" s="22">
        <f>IF(AX53="","",AW52+1)</f>
        <v>51</v>
      </c>
      <c r="AX53" t="s" s="64">
        <v>64</v>
      </c>
      <c r="AY53" s="100">
        <v>5</v>
      </c>
      <c r="AZ53" s="100">
        <v>5</v>
      </c>
      <c r="BA53" s="100">
        <v>2</v>
      </c>
      <c r="BB53" s="100">
        <v>9</v>
      </c>
      <c r="BC53" t="s" s="101">
        <v>450</v>
      </c>
      <c r="BD53" s="26">
        <v>140000</v>
      </c>
      <c r="BE53" t="s" s="29">
        <v>451</v>
      </c>
      <c r="BF53" s="100">
        <v>30</v>
      </c>
      <c r="BG53" s="100">
        <v>30</v>
      </c>
      <c r="BH53" s="100">
        <v>30</v>
      </c>
      <c r="BI53" s="100">
        <v>20</v>
      </c>
      <c r="BJ53" t="s" s="29">
        <v>78</v>
      </c>
      <c r="BK53" s="26">
        <v>1</v>
      </c>
      <c r="BL53" s="100"/>
      <c r="BR53" s="26"/>
      <c r="BS53" s="27"/>
      <c r="BT53" s="26"/>
      <c r="BU53" s="31"/>
      <c r="BV53" s="26"/>
      <c r="BW53" s="26"/>
      <c r="BX53" s="26"/>
      <c r="BY53" s="27"/>
      <c r="GF53" s="100"/>
    </row>
    <row r="54" s="14" customFormat="1" ht="18" customHeight="1" hidden="1">
      <c r="AO54" s="33">
        <f>AO53+1</f>
        <v>23</v>
      </c>
      <c r="AP54" t="s" s="201">
        <v>9</v>
      </c>
      <c r="AQ54" t="s" s="201">
        <v>76</v>
      </c>
      <c r="AV54" t="s" s="203">
        <v>452</v>
      </c>
      <c r="AW54" s="22">
        <f>IF(AX54="","",AW53+1)</f>
        <v>52</v>
      </c>
      <c r="AX54" t="s" s="64">
        <v>453</v>
      </c>
      <c r="AY54" s="100">
        <v>6</v>
      </c>
      <c r="AZ54" s="100">
        <v>3</v>
      </c>
      <c r="BA54" s="100">
        <v>3</v>
      </c>
      <c r="BB54" s="100">
        <v>8</v>
      </c>
      <c r="BC54" t="s" s="101">
        <v>315</v>
      </c>
      <c r="BD54" s="26">
        <v>50000</v>
      </c>
      <c r="BE54" t="s" s="29">
        <v>454</v>
      </c>
      <c r="BF54" t="s" s="29">
        <v>78</v>
      </c>
      <c r="BG54" t="s" s="29">
        <v>78</v>
      </c>
      <c r="BH54" t="s" s="29">
        <v>78</v>
      </c>
      <c r="BI54" t="s" s="29">
        <v>78</v>
      </c>
      <c r="BJ54" t="s" s="29">
        <v>78</v>
      </c>
      <c r="BK54" s="100">
        <v>11</v>
      </c>
      <c r="BL54" s="26"/>
      <c r="BR54" s="26"/>
      <c r="BS54" s="27"/>
      <c r="BT54" s="26"/>
      <c r="BU54" s="31"/>
      <c r="BV54" s="26"/>
      <c r="BW54" s="26"/>
      <c r="BX54" s="26"/>
      <c r="BY54" s="27"/>
      <c r="GF54" s="26"/>
    </row>
    <row r="55" s="14" customFormat="1" ht="18" customHeight="1" hidden="1">
      <c r="AO55" s="33">
        <f>AO54+1</f>
        <v>24</v>
      </c>
      <c r="AP55" t="s" s="201">
        <v>9</v>
      </c>
      <c r="AQ55" t="s" s="201">
        <v>455</v>
      </c>
      <c r="AV55" t="s" s="203">
        <v>456</v>
      </c>
      <c r="AW55" s="22">
        <f>IF(AX55="","",AW54+1)</f>
        <v>53</v>
      </c>
      <c r="AX55" t="s" s="64">
        <v>89</v>
      </c>
      <c r="AY55" s="100">
        <v>5</v>
      </c>
      <c r="AZ55" s="100">
        <v>3</v>
      </c>
      <c r="BA55" s="100">
        <v>2</v>
      </c>
      <c r="BB55" s="100">
        <v>7</v>
      </c>
      <c r="BC55" t="s" s="101">
        <v>457</v>
      </c>
      <c r="BD55" s="26">
        <v>40000</v>
      </c>
      <c r="BE55" t="s" s="29">
        <v>458</v>
      </c>
      <c r="BF55" s="26">
        <v>20</v>
      </c>
      <c r="BG55" s="26">
        <v>30</v>
      </c>
      <c r="BH55" s="26">
        <v>30</v>
      </c>
      <c r="BI55" s="26">
        <v>30</v>
      </c>
      <c r="BJ55" t="s" s="29">
        <v>78</v>
      </c>
      <c r="BK55" s="26">
        <v>16</v>
      </c>
      <c r="BL55" s="26"/>
      <c r="BR55" s="26"/>
      <c r="BS55" s="27"/>
      <c r="BT55" s="26"/>
      <c r="BU55" s="31"/>
      <c r="BV55" s="26"/>
      <c r="BW55" s="26"/>
      <c r="BX55" s="26"/>
      <c r="BY55" s="27"/>
      <c r="GF55" s="26"/>
    </row>
    <row r="56" s="14" customFormat="1" ht="18" customHeight="1" hidden="1">
      <c r="AO56" s="33">
        <f>AO55+1</f>
        <v>25</v>
      </c>
      <c r="AP56" t="s" s="201">
        <v>9</v>
      </c>
      <c r="AQ56" t="s" s="201">
        <v>459</v>
      </c>
      <c r="AV56" t="s" s="203">
        <v>460</v>
      </c>
      <c r="AW56" s="22">
        <f>IF(AX56="","",AW55+1)</f>
        <v>54</v>
      </c>
      <c r="AX56" t="s" s="64">
        <v>118</v>
      </c>
      <c r="AY56" s="100">
        <v>6</v>
      </c>
      <c r="AZ56" s="100">
        <v>3</v>
      </c>
      <c r="BA56" s="100">
        <v>2</v>
      </c>
      <c r="BB56" s="100">
        <v>7</v>
      </c>
      <c r="BC56" t="s" s="101">
        <v>461</v>
      </c>
      <c r="BD56" s="26">
        <v>70000</v>
      </c>
      <c r="BE56" t="s" s="29">
        <v>462</v>
      </c>
      <c r="BF56" s="26">
        <v>20</v>
      </c>
      <c r="BG56" s="26">
        <v>30</v>
      </c>
      <c r="BH56" s="26">
        <v>20</v>
      </c>
      <c r="BI56" s="26">
        <v>30</v>
      </c>
      <c r="BJ56" t="s" s="29">
        <v>78</v>
      </c>
      <c r="BK56" s="26">
        <v>2</v>
      </c>
      <c r="BL56" s="26"/>
      <c r="BR56" s="26"/>
      <c r="BS56" s="27"/>
      <c r="BT56" s="26"/>
      <c r="BU56" s="31"/>
      <c r="BV56" s="26"/>
      <c r="BW56" s="26"/>
      <c r="BX56" s="26"/>
      <c r="BY56" s="27"/>
      <c r="GF56" s="26"/>
    </row>
    <row r="57" s="14" customFormat="1" ht="18" customHeight="1" hidden="1">
      <c r="AO57" s="33">
        <f>AO56+1</f>
        <v>26</v>
      </c>
      <c r="AP57" t="s" s="201">
        <v>9</v>
      </c>
      <c r="AQ57" t="s" s="201">
        <v>463</v>
      </c>
      <c r="AV57" t="s" s="203">
        <v>464</v>
      </c>
      <c r="AW57" s="22">
        <f>IF(AX57="","",AW56+1)</f>
        <v>55</v>
      </c>
      <c r="AX57" t="s" s="64">
        <v>144</v>
      </c>
      <c r="AY57" s="100">
        <v>6</v>
      </c>
      <c r="AZ57" s="100">
        <v>3</v>
      </c>
      <c r="BA57" s="100">
        <v>2</v>
      </c>
      <c r="BB57" s="100">
        <v>8</v>
      </c>
      <c r="BC57" t="s" s="101">
        <v>465</v>
      </c>
      <c r="BD57" s="26">
        <v>90000</v>
      </c>
      <c r="BE57" t="s" s="29">
        <v>466</v>
      </c>
      <c r="BF57" s="26">
        <v>20</v>
      </c>
      <c r="BG57" s="26">
        <v>30</v>
      </c>
      <c r="BH57" s="26">
        <v>30</v>
      </c>
      <c r="BI57" s="26">
        <v>20</v>
      </c>
      <c r="BJ57" t="s" s="29">
        <v>78</v>
      </c>
      <c r="BK57" s="26">
        <v>2</v>
      </c>
      <c r="BL57" s="26"/>
      <c r="BR57" s="26"/>
      <c r="BS57" s="27"/>
      <c r="BT57" s="26"/>
      <c r="BU57" s="31"/>
      <c r="BV57" s="26"/>
      <c r="BW57" s="26"/>
      <c r="BX57" s="26"/>
      <c r="BY57" s="27"/>
      <c r="GF57" s="26"/>
    </row>
    <row r="58" s="14" customFormat="1" ht="18" customHeight="1" hidden="1">
      <c r="AO58" s="33">
        <f>AO57+1</f>
        <v>27</v>
      </c>
      <c r="AP58" t="s" s="201">
        <v>9</v>
      </c>
      <c r="AQ58" t="s" s="201">
        <v>467</v>
      </c>
      <c r="AV58" t="s" s="203">
        <v>468</v>
      </c>
      <c r="AW58" s="22">
        <f>IF(AX58="","",AW57+1)</f>
        <v>56</v>
      </c>
      <c r="AX58" t="s" s="64">
        <v>172</v>
      </c>
      <c r="AY58" s="100">
        <v>4</v>
      </c>
      <c r="AZ58" s="100">
        <v>5</v>
      </c>
      <c r="BA58" s="100">
        <v>1</v>
      </c>
      <c r="BB58" s="100">
        <v>9</v>
      </c>
      <c r="BC58" t="s" s="101">
        <v>469</v>
      </c>
      <c r="BD58" s="26">
        <v>100000</v>
      </c>
      <c r="BE58" t="s" s="29">
        <v>470</v>
      </c>
      <c r="BF58" s="26">
        <v>30</v>
      </c>
      <c r="BG58" s="26">
        <v>30</v>
      </c>
      <c r="BH58" s="26">
        <v>30</v>
      </c>
      <c r="BI58" s="26">
        <v>20</v>
      </c>
      <c r="BJ58" t="s" s="29">
        <v>78</v>
      </c>
      <c r="BK58" s="26">
        <v>4</v>
      </c>
      <c r="BL58" s="100"/>
      <c r="BR58" s="26"/>
      <c r="BS58" s="27"/>
      <c r="BT58" s="26"/>
      <c r="BU58" s="31"/>
      <c r="BV58" s="26"/>
      <c r="BW58" s="26"/>
      <c r="BX58" s="26"/>
      <c r="BY58" s="27"/>
      <c r="GF58" s="100"/>
    </row>
    <row r="59" s="14" customFormat="1" ht="18" customHeight="1" hidden="1">
      <c r="AO59" s="33">
        <f>AO58+1</f>
        <v>28</v>
      </c>
      <c r="AP59" t="s" s="201">
        <v>9</v>
      </c>
      <c r="AQ59" t="s" s="201">
        <v>471</v>
      </c>
      <c r="AV59" t="s" s="203">
        <v>472</v>
      </c>
      <c r="AW59" s="22">
        <f>IF(AX59="","",AW58+1)</f>
        <v>57</v>
      </c>
      <c r="AX59" t="s" s="64">
        <v>473</v>
      </c>
      <c r="AY59" s="100">
        <v>5</v>
      </c>
      <c r="AZ59" s="100">
        <v>3</v>
      </c>
      <c r="BA59" s="100">
        <v>2</v>
      </c>
      <c r="BB59" s="100">
        <v>7</v>
      </c>
      <c r="BC59" t="s" s="101">
        <v>474</v>
      </c>
      <c r="BD59" s="26">
        <v>40000</v>
      </c>
      <c r="BE59" t="s" s="29">
        <v>475</v>
      </c>
      <c r="BF59" t="s" s="29">
        <v>78</v>
      </c>
      <c r="BG59" t="s" s="29">
        <v>78</v>
      </c>
      <c r="BH59" t="s" s="29">
        <v>78</v>
      </c>
      <c r="BI59" t="s" s="29">
        <v>78</v>
      </c>
      <c r="BJ59" t="s" s="29">
        <v>78</v>
      </c>
      <c r="BK59" s="100">
        <v>11</v>
      </c>
      <c r="BL59" s="100"/>
      <c r="BR59" s="26"/>
      <c r="BS59" s="27"/>
      <c r="BT59" s="26"/>
      <c r="BU59" s="31"/>
      <c r="BV59" s="26"/>
      <c r="BW59" s="26"/>
      <c r="BX59" s="26"/>
      <c r="BY59" s="27"/>
      <c r="GF59" s="26"/>
    </row>
    <row r="60" s="14" customFormat="1" ht="18" customHeight="1" hidden="1">
      <c r="AO60" s="33">
        <f>AO59+1</f>
        <v>29</v>
      </c>
      <c r="AP60" t="s" s="201">
        <v>9</v>
      </c>
      <c r="AQ60" t="s" s="201">
        <v>476</v>
      </c>
      <c r="AW60" s="22">
        <f>IF(AX60="","",AW59+1)</f>
        <v>58</v>
      </c>
      <c r="AX60" t="s" s="64">
        <v>90</v>
      </c>
      <c r="AY60" s="100">
        <v>8</v>
      </c>
      <c r="AZ60" s="100">
        <v>2</v>
      </c>
      <c r="BA60" s="100">
        <v>3</v>
      </c>
      <c r="BB60" s="100">
        <v>7</v>
      </c>
      <c r="BC60" t="s" s="101">
        <v>477</v>
      </c>
      <c r="BD60" s="26">
        <v>60000</v>
      </c>
      <c r="BE60" t="s" s="29">
        <v>478</v>
      </c>
      <c r="BF60" s="26">
        <v>30</v>
      </c>
      <c r="BG60" s="26">
        <v>20</v>
      </c>
      <c r="BH60" s="26">
        <v>30</v>
      </c>
      <c r="BI60" s="26">
        <v>30</v>
      </c>
      <c r="BJ60" t="s" s="29">
        <v>78</v>
      </c>
      <c r="BK60" s="100">
        <v>16</v>
      </c>
      <c r="BL60" s="26"/>
      <c r="BR60" s="26"/>
      <c r="BS60" s="27"/>
      <c r="BT60" s="26"/>
      <c r="BU60" s="31"/>
      <c r="BV60" s="26"/>
      <c r="BW60" s="26"/>
      <c r="BX60" s="26"/>
      <c r="BY60" s="27"/>
      <c r="GF60" s="26"/>
    </row>
    <row r="61" s="14" customFormat="1" ht="18" customHeight="1" hidden="1">
      <c r="AO61" s="33">
        <f>AO60+1</f>
        <v>30</v>
      </c>
      <c r="AP61" t="s" s="201">
        <v>10</v>
      </c>
      <c r="AQ61" t="s" s="201">
        <v>479</v>
      </c>
      <c r="AW61" s="22">
        <f>IF(AX61="","",AW60+1)</f>
        <v>59</v>
      </c>
      <c r="AX61" t="s" s="64">
        <v>119</v>
      </c>
      <c r="AY61" s="100">
        <v>6</v>
      </c>
      <c r="AZ61" s="100">
        <v>4</v>
      </c>
      <c r="BA61" s="100">
        <v>1</v>
      </c>
      <c r="BB61" s="100">
        <v>9</v>
      </c>
      <c r="BD61" s="26">
        <v>80000</v>
      </c>
      <c r="BE61" t="s" s="29">
        <v>480</v>
      </c>
      <c r="BF61" s="26">
        <v>20</v>
      </c>
      <c r="BG61" s="26">
        <v>30</v>
      </c>
      <c r="BH61" s="26">
        <v>30</v>
      </c>
      <c r="BI61" s="26">
        <v>20</v>
      </c>
      <c r="BJ61" t="s" s="29">
        <v>78</v>
      </c>
      <c r="BK61" s="26">
        <v>6</v>
      </c>
      <c r="BL61" s="26"/>
      <c r="BR61" s="26"/>
      <c r="BS61" s="27"/>
      <c r="BT61" s="26"/>
      <c r="BU61" s="31"/>
      <c r="BV61" s="26"/>
      <c r="BW61" s="26"/>
      <c r="BX61" s="26"/>
      <c r="BY61" s="27"/>
      <c r="GF61" s="26"/>
    </row>
    <row r="62" s="14" customFormat="1" ht="18" customHeight="1" hidden="1">
      <c r="AO62" s="33">
        <f>AO61+1</f>
        <v>31</v>
      </c>
      <c r="AP62" t="s" s="201">
        <v>10</v>
      </c>
      <c r="AQ62" t="s" s="201">
        <v>481</v>
      </c>
      <c r="AW62" s="22">
        <f>IF(AX62="","",AW61+1)</f>
        <v>60</v>
      </c>
      <c r="AX62" t="s" s="64">
        <v>145</v>
      </c>
      <c r="AY62" s="100">
        <v>6</v>
      </c>
      <c r="AZ62" s="100">
        <v>5</v>
      </c>
      <c r="BA62" s="100">
        <v>1</v>
      </c>
      <c r="BB62" s="100">
        <v>9</v>
      </c>
      <c r="BC62" t="s" s="101">
        <v>482</v>
      </c>
      <c r="BD62" s="26">
        <v>140000</v>
      </c>
      <c r="BE62" t="s" s="29">
        <v>483</v>
      </c>
      <c r="BF62" s="100">
        <v>30</v>
      </c>
      <c r="BG62" s="100">
        <v>30</v>
      </c>
      <c r="BH62" s="100">
        <v>30</v>
      </c>
      <c r="BI62" s="100">
        <v>20</v>
      </c>
      <c r="BJ62" t="s" s="29">
        <v>78</v>
      </c>
      <c r="BK62" s="26">
        <v>1</v>
      </c>
      <c r="BL62" s="26"/>
      <c r="BR62" s="26"/>
      <c r="BS62" s="27"/>
      <c r="BT62" s="26"/>
      <c r="BU62" s="31"/>
      <c r="BV62" s="26"/>
      <c r="BW62" s="26"/>
      <c r="BX62" s="26"/>
      <c r="BY62" s="27"/>
      <c r="GF62" s="100"/>
    </row>
    <row r="63" s="14" customFormat="1" ht="18" customHeight="1" hidden="1">
      <c r="AO63" s="33">
        <f>AO62+1</f>
        <v>32</v>
      </c>
      <c r="AP63" t="s" s="201">
        <v>10</v>
      </c>
      <c r="AQ63" t="s" s="201">
        <v>484</v>
      </c>
      <c r="AW63" s="22">
        <f>IF(AX63="","",AW62+1)</f>
        <v>61</v>
      </c>
      <c r="AX63" t="s" s="64">
        <v>485</v>
      </c>
      <c r="AY63" s="100">
        <v>8</v>
      </c>
      <c r="AZ63" s="100">
        <v>2</v>
      </c>
      <c r="BA63" s="100">
        <v>3</v>
      </c>
      <c r="BB63" s="100">
        <v>7</v>
      </c>
      <c r="BC63" t="s" s="101">
        <v>486</v>
      </c>
      <c r="BD63" s="26">
        <v>60000</v>
      </c>
      <c r="BE63" t="s" s="29">
        <v>487</v>
      </c>
      <c r="BF63" t="s" s="29">
        <v>78</v>
      </c>
      <c r="BG63" t="s" s="29">
        <v>78</v>
      </c>
      <c r="BH63" t="s" s="29">
        <v>78</v>
      </c>
      <c r="BI63" t="s" s="29">
        <v>78</v>
      </c>
      <c r="BJ63" t="s" s="29">
        <v>78</v>
      </c>
      <c r="BK63" s="26">
        <v>11</v>
      </c>
      <c r="BL63" s="26"/>
      <c r="BR63" s="26"/>
      <c r="BS63" s="27"/>
      <c r="BT63" s="26"/>
      <c r="BU63" s="31"/>
      <c r="BV63" s="26"/>
      <c r="BW63" s="26"/>
      <c r="BX63" s="26"/>
      <c r="BY63" s="27"/>
      <c r="GF63" s="26"/>
    </row>
    <row r="64" s="14" customFormat="1" ht="18" customHeight="1" hidden="1">
      <c r="AO64" s="33">
        <f>AO63+1</f>
        <v>33</v>
      </c>
      <c r="AP64" t="s" s="201">
        <v>10</v>
      </c>
      <c r="AQ64" t="s" s="201">
        <v>488</v>
      </c>
      <c r="AW64" s="22">
        <f>IF(AX64="","",AW63+1)</f>
        <v>62</v>
      </c>
      <c r="AX64" t="s" s="64">
        <v>91</v>
      </c>
      <c r="AY64" s="100">
        <v>4</v>
      </c>
      <c r="AZ64" s="100">
        <v>3</v>
      </c>
      <c r="BA64" s="100">
        <v>2</v>
      </c>
      <c r="BB64" s="100">
        <v>8</v>
      </c>
      <c r="BC64" t="s" s="101">
        <v>438</v>
      </c>
      <c r="BD64" s="26">
        <v>40000</v>
      </c>
      <c r="BE64" t="s" s="29">
        <v>489</v>
      </c>
      <c r="BF64" s="26">
        <v>20</v>
      </c>
      <c r="BG64" s="26">
        <v>30</v>
      </c>
      <c r="BH64" s="26">
        <v>30</v>
      </c>
      <c r="BI64" s="26">
        <v>30</v>
      </c>
      <c r="BJ64" t="s" s="29">
        <v>78</v>
      </c>
      <c r="BK64" s="26">
        <v>16</v>
      </c>
      <c r="BL64" s="26"/>
      <c r="BR64" s="26"/>
      <c r="BS64" s="27"/>
      <c r="BT64" s="26"/>
      <c r="BU64" s="31"/>
      <c r="BV64" s="26"/>
      <c r="BW64" s="26"/>
      <c r="BX64" s="26"/>
      <c r="BY64" s="27"/>
      <c r="GF64" s="26"/>
    </row>
    <row r="65" s="14" customFormat="1" ht="18" customHeight="1" hidden="1">
      <c r="AO65" s="33">
        <f>AO64+1</f>
        <v>34</v>
      </c>
      <c r="AP65" t="s" s="201">
        <v>10</v>
      </c>
      <c r="AQ65" t="s" s="201">
        <v>490</v>
      </c>
      <c r="AW65" s="22">
        <f>IF(AX65="","",AW64+1)</f>
        <v>63</v>
      </c>
      <c r="AX65" t="s" s="64">
        <v>120</v>
      </c>
      <c r="AY65" s="100">
        <v>7</v>
      </c>
      <c r="AZ65" s="100">
        <v>3</v>
      </c>
      <c r="BA65" s="100">
        <v>3</v>
      </c>
      <c r="BB65" s="100">
        <v>7</v>
      </c>
      <c r="BC65" t="s" s="101">
        <v>76</v>
      </c>
      <c r="BD65" s="26">
        <v>70000</v>
      </c>
      <c r="BE65" t="s" s="29">
        <v>491</v>
      </c>
      <c r="BF65" s="26">
        <v>20</v>
      </c>
      <c r="BG65" s="26">
        <v>20</v>
      </c>
      <c r="BH65" s="26">
        <v>30</v>
      </c>
      <c r="BI65" s="26">
        <v>30</v>
      </c>
      <c r="BJ65" t="s" s="29">
        <v>78</v>
      </c>
      <c r="BK65" s="26">
        <v>2</v>
      </c>
      <c r="BL65" s="26"/>
      <c r="BR65" s="26"/>
      <c r="BS65" s="27"/>
      <c r="BT65" s="26"/>
      <c r="BU65" s="31"/>
      <c r="BV65" s="26"/>
      <c r="BW65" s="26"/>
      <c r="BX65" s="26"/>
      <c r="BY65" s="27"/>
      <c r="GF65" s="26"/>
    </row>
    <row r="66" s="14" customFormat="1" ht="18" customHeight="1" hidden="1">
      <c r="AO66" s="33">
        <f>AO65+1</f>
        <v>35</v>
      </c>
      <c r="AP66" t="s" s="201">
        <v>10</v>
      </c>
      <c r="AQ66" t="s" s="201">
        <v>370</v>
      </c>
      <c r="AW66" s="22">
        <f>IF(AX66="","",AW65+1)</f>
        <v>64</v>
      </c>
      <c r="AX66" t="s" s="64">
        <v>146</v>
      </c>
      <c r="AY66" s="100">
        <v>6</v>
      </c>
      <c r="AZ66" s="100">
        <v>3</v>
      </c>
      <c r="BA66" s="100">
        <v>3</v>
      </c>
      <c r="BB66" s="100">
        <v>8</v>
      </c>
      <c r="BC66" t="s" s="101">
        <v>492</v>
      </c>
      <c r="BD66" s="26">
        <v>90000</v>
      </c>
      <c r="BE66" t="s" s="29">
        <v>493</v>
      </c>
      <c r="BF66" s="26">
        <v>20</v>
      </c>
      <c r="BG66" s="26">
        <v>30</v>
      </c>
      <c r="BH66" s="26">
        <v>30</v>
      </c>
      <c r="BI66" s="26">
        <v>20</v>
      </c>
      <c r="BJ66" t="s" s="29">
        <v>78</v>
      </c>
      <c r="BK66" s="26">
        <v>2</v>
      </c>
      <c r="BL66" s="26"/>
      <c r="BR66" s="26"/>
      <c r="BS66" s="27"/>
      <c r="BT66" s="26"/>
      <c r="BU66" s="31"/>
      <c r="BV66" s="26"/>
      <c r="BW66" s="26"/>
      <c r="BX66" s="26"/>
      <c r="BY66" s="27"/>
      <c r="GF66" s="26"/>
    </row>
    <row r="67" s="14" customFormat="1" ht="18" customHeight="1" hidden="1">
      <c r="AO67" s="33">
        <f>AO66+1</f>
        <v>36</v>
      </c>
      <c r="AP67" t="s" s="201">
        <v>10</v>
      </c>
      <c r="AQ67" t="s" s="201">
        <v>494</v>
      </c>
      <c r="AW67" s="22">
        <f>IF(AX67="","",AW66+1)</f>
        <v>65</v>
      </c>
      <c r="AX67" t="s" s="64">
        <v>174</v>
      </c>
      <c r="AY67" s="100">
        <v>4</v>
      </c>
      <c r="AZ67" s="100">
        <v>4</v>
      </c>
      <c r="BA67" s="100">
        <v>2</v>
      </c>
      <c r="BB67" s="100">
        <v>9</v>
      </c>
      <c r="BC67" t="s" s="101">
        <v>495</v>
      </c>
      <c r="BD67" s="26">
        <v>110000</v>
      </c>
      <c r="BE67" t="s" s="29">
        <v>496</v>
      </c>
      <c r="BF67" s="26">
        <v>20</v>
      </c>
      <c r="BG67" s="26">
        <v>30</v>
      </c>
      <c r="BH67" s="26">
        <v>30</v>
      </c>
      <c r="BI67" s="26">
        <v>20</v>
      </c>
      <c r="BJ67" t="s" s="29">
        <v>78</v>
      </c>
      <c r="BK67" s="26">
        <v>2</v>
      </c>
      <c r="BL67" s="26"/>
      <c r="BR67" s="26"/>
      <c r="BS67" s="27"/>
      <c r="BT67" s="26"/>
      <c r="BU67" s="31"/>
      <c r="BV67" s="26"/>
      <c r="BW67" s="26"/>
      <c r="BX67" s="26"/>
      <c r="BY67" s="27"/>
      <c r="GF67" s="26"/>
    </row>
    <row r="68" s="14" customFormat="1" ht="18" customHeight="1" hidden="1">
      <c r="AO68" s="33">
        <f>AO67+1</f>
        <v>37</v>
      </c>
      <c r="AP68" t="s" s="201">
        <v>11</v>
      </c>
      <c r="AQ68" t="s" s="201">
        <v>497</v>
      </c>
      <c r="AW68" s="22">
        <f>IF(AX68="","",AW67+1)</f>
        <v>66</v>
      </c>
      <c r="AX68" t="s" s="64">
        <v>201</v>
      </c>
      <c r="AY68" s="100">
        <v>8</v>
      </c>
      <c r="AZ68" s="100">
        <v>3</v>
      </c>
      <c r="BA68" s="100">
        <v>3</v>
      </c>
      <c r="BB68" s="100">
        <v>8</v>
      </c>
      <c r="BC68" t="s" s="101">
        <v>498</v>
      </c>
      <c r="BD68" s="26">
        <v>120000</v>
      </c>
      <c r="BE68" t="s" s="29">
        <v>499</v>
      </c>
      <c r="BF68" s="26">
        <v>20</v>
      </c>
      <c r="BG68" s="26">
        <v>20</v>
      </c>
      <c r="BH68" s="26">
        <v>30</v>
      </c>
      <c r="BI68" s="26">
        <v>30</v>
      </c>
      <c r="BJ68" t="s" s="29">
        <v>78</v>
      </c>
      <c r="BK68" s="26">
        <v>2</v>
      </c>
      <c r="BL68" s="100"/>
      <c r="BR68" s="26"/>
      <c r="BS68" s="27"/>
      <c r="BT68" s="26"/>
      <c r="BU68" s="31"/>
      <c r="BV68" s="26"/>
      <c r="BW68" s="26"/>
      <c r="BX68" s="26"/>
      <c r="BY68" s="27"/>
      <c r="GF68" s="100"/>
    </row>
    <row r="69" s="14" customFormat="1" ht="18" customHeight="1" hidden="1">
      <c r="AO69" s="33">
        <f>AO68+1</f>
        <v>38</v>
      </c>
      <c r="AP69" t="s" s="201">
        <v>11</v>
      </c>
      <c r="AQ69" t="s" s="201">
        <v>500</v>
      </c>
      <c r="AW69" s="22">
        <f>IF(AX69="","",AW68+1)</f>
        <v>67</v>
      </c>
      <c r="AX69" t="s" s="64">
        <v>501</v>
      </c>
      <c r="AY69" s="100">
        <v>4</v>
      </c>
      <c r="AZ69" s="100">
        <v>3</v>
      </c>
      <c r="BA69" s="100">
        <v>2</v>
      </c>
      <c r="BB69" s="100">
        <v>8</v>
      </c>
      <c r="BC69" t="s" s="101">
        <v>502</v>
      </c>
      <c r="BD69" s="26">
        <v>40000</v>
      </c>
      <c r="BE69" t="s" s="29">
        <v>503</v>
      </c>
      <c r="BF69" t="s" s="29">
        <v>78</v>
      </c>
      <c r="BG69" t="s" s="29">
        <v>78</v>
      </c>
      <c r="BH69" t="s" s="29">
        <v>78</v>
      </c>
      <c r="BI69" t="s" s="29">
        <v>78</v>
      </c>
      <c r="BJ69" t="s" s="29">
        <v>78</v>
      </c>
      <c r="BK69" s="100">
        <v>11</v>
      </c>
      <c r="BL69" s="26"/>
      <c r="BR69" s="26"/>
      <c r="BS69" s="27"/>
      <c r="BT69" s="26"/>
      <c r="BU69" s="31"/>
      <c r="BV69" s="26"/>
      <c r="BW69" s="26"/>
      <c r="BX69" s="26"/>
      <c r="BY69" s="27"/>
      <c r="GF69" s="26"/>
    </row>
    <row r="70" s="14" customFormat="1" ht="18" customHeight="1" hidden="1">
      <c r="AO70" s="33">
        <f>AO69+1</f>
        <v>39</v>
      </c>
      <c r="AP70" t="s" s="201">
        <v>11</v>
      </c>
      <c r="AQ70" t="s" s="201">
        <v>504</v>
      </c>
      <c r="AW70" s="22">
        <f>IF(AX70="","",AW69+1)</f>
        <v>68</v>
      </c>
      <c r="AX70" t="s" s="64">
        <v>92</v>
      </c>
      <c r="AY70" s="100">
        <v>6</v>
      </c>
      <c r="AZ70" s="100">
        <v>3</v>
      </c>
      <c r="BA70" s="100">
        <v>3</v>
      </c>
      <c r="BB70" s="100">
        <v>7</v>
      </c>
      <c r="BC70" t="s" s="101">
        <v>505</v>
      </c>
      <c r="BD70" s="26">
        <v>50000</v>
      </c>
      <c r="BE70" t="s" s="29">
        <v>506</v>
      </c>
      <c r="BF70" s="26">
        <v>20</v>
      </c>
      <c r="BG70" s="26">
        <v>30</v>
      </c>
      <c r="BH70" s="26">
        <v>30</v>
      </c>
      <c r="BI70" s="26">
        <v>30</v>
      </c>
      <c r="BJ70" t="s" s="29">
        <v>78</v>
      </c>
      <c r="BK70" s="26">
        <v>16</v>
      </c>
      <c r="BL70" s="26"/>
      <c r="BR70" s="26"/>
      <c r="BS70" s="27"/>
      <c r="BT70" s="26"/>
      <c r="BU70" s="31"/>
      <c r="BV70" s="26"/>
      <c r="BW70" s="26"/>
      <c r="BX70" s="26"/>
      <c r="BY70" s="27"/>
      <c r="GF70" s="26"/>
    </row>
    <row r="71" s="14" customFormat="1" ht="18" customHeight="1" hidden="1">
      <c r="AO71" s="33">
        <f>AO70+1</f>
        <v>40</v>
      </c>
      <c r="AP71" t="s" s="201">
        <v>11</v>
      </c>
      <c r="AQ71" t="s" s="201">
        <v>507</v>
      </c>
      <c r="AW71" s="22">
        <f>IF(AX71="","",AW70+1)</f>
        <v>69</v>
      </c>
      <c r="AX71" t="s" s="64">
        <v>121</v>
      </c>
      <c r="AY71" s="100">
        <v>6</v>
      </c>
      <c r="AZ71" s="100">
        <v>3</v>
      </c>
      <c r="BA71" s="100">
        <v>3</v>
      </c>
      <c r="BB71" s="100">
        <v>7</v>
      </c>
      <c r="BC71" t="s" s="101">
        <v>508</v>
      </c>
      <c r="BD71" s="26">
        <v>70000</v>
      </c>
      <c r="BE71" t="s" s="29">
        <v>509</v>
      </c>
      <c r="BF71" s="26">
        <v>20</v>
      </c>
      <c r="BG71" s="26">
        <v>30</v>
      </c>
      <c r="BH71" s="26">
        <v>20</v>
      </c>
      <c r="BI71" s="26">
        <v>30</v>
      </c>
      <c r="BJ71" t="s" s="29">
        <v>78</v>
      </c>
      <c r="BK71" s="26">
        <v>2</v>
      </c>
      <c r="BL71" s="26"/>
      <c r="BR71" s="26"/>
      <c r="BS71" s="27"/>
      <c r="BT71" s="26"/>
      <c r="BU71" s="31"/>
      <c r="BV71" s="26"/>
      <c r="BW71" s="26"/>
      <c r="BX71" s="26"/>
      <c r="BY71" s="27"/>
      <c r="GF71" s="26"/>
    </row>
    <row r="72" s="14" customFormat="1" ht="18" customHeight="1" hidden="1">
      <c r="AO72" s="33">
        <f>AO71+1</f>
        <v>41</v>
      </c>
      <c r="AP72" t="s" s="201">
        <v>11</v>
      </c>
      <c r="AQ72" t="s" s="201">
        <v>510</v>
      </c>
      <c r="AW72" s="22">
        <f>IF(AX72="","",AW71+1)</f>
        <v>70</v>
      </c>
      <c r="AX72" t="s" s="64">
        <v>147</v>
      </c>
      <c r="AY72" s="100">
        <v>7</v>
      </c>
      <c r="AZ72" s="100">
        <v>3</v>
      </c>
      <c r="BA72" s="100">
        <v>3</v>
      </c>
      <c r="BB72" s="100">
        <v>7</v>
      </c>
      <c r="BC72" t="s" s="101">
        <v>511</v>
      </c>
      <c r="BD72" s="26">
        <v>90000</v>
      </c>
      <c r="BE72" t="s" s="29">
        <v>512</v>
      </c>
      <c r="BF72" s="26">
        <v>20</v>
      </c>
      <c r="BG72" s="26">
        <v>20</v>
      </c>
      <c r="BH72" s="26">
        <v>30</v>
      </c>
      <c r="BI72" s="26">
        <v>30</v>
      </c>
      <c r="BJ72" t="s" s="29">
        <v>78</v>
      </c>
      <c r="BK72" s="26">
        <v>2</v>
      </c>
      <c r="BL72" s="26"/>
      <c r="BR72" s="26"/>
      <c r="BS72" s="27"/>
      <c r="BT72" s="26"/>
      <c r="BU72" s="31"/>
      <c r="BV72" s="26"/>
      <c r="BW72" s="26"/>
      <c r="BX72" s="26"/>
      <c r="BY72" s="27"/>
      <c r="GF72" s="26"/>
    </row>
    <row r="73" s="14" customFormat="1" ht="18" customHeight="1" hidden="1">
      <c r="AO73" s="33">
        <f>AO72+1</f>
        <v>42</v>
      </c>
      <c r="AP73" t="s" s="201">
        <v>11</v>
      </c>
      <c r="AQ73" t="s" s="201">
        <v>513</v>
      </c>
      <c r="AW73" s="22">
        <f>IF(AX73="","",AW72+1)</f>
        <v>71</v>
      </c>
      <c r="AX73" t="s" s="64">
        <v>175</v>
      </c>
      <c r="AY73" s="100">
        <v>6</v>
      </c>
      <c r="AZ73" s="100">
        <v>3</v>
      </c>
      <c r="BA73" s="100">
        <v>3</v>
      </c>
      <c r="BB73" s="100">
        <v>7</v>
      </c>
      <c r="BC73" t="s" s="101">
        <v>514</v>
      </c>
      <c r="BD73" s="26">
        <v>90000</v>
      </c>
      <c r="BE73" t="s" s="29">
        <v>515</v>
      </c>
      <c r="BF73" s="26">
        <v>20</v>
      </c>
      <c r="BG73" s="26">
        <v>30</v>
      </c>
      <c r="BH73" s="26">
        <v>30</v>
      </c>
      <c r="BI73" s="26">
        <v>20</v>
      </c>
      <c r="BJ73" t="s" s="29">
        <v>78</v>
      </c>
      <c r="BK73" s="26">
        <v>2</v>
      </c>
      <c r="BL73" s="26"/>
      <c r="BR73" s="26"/>
      <c r="BS73" s="27"/>
      <c r="BT73" s="26"/>
      <c r="BU73" s="31"/>
      <c r="BV73" s="26"/>
      <c r="BW73" s="26"/>
      <c r="BX73" s="26"/>
      <c r="BY73" s="27"/>
      <c r="GF73" s="26"/>
    </row>
    <row r="74" s="14" customFormat="1" ht="18" customHeight="1" hidden="1">
      <c r="AO74" s="33">
        <f>AO73+1</f>
        <v>43</v>
      </c>
      <c r="AP74" t="s" s="201">
        <v>11</v>
      </c>
      <c r="AQ74" t="s" s="201">
        <v>516</v>
      </c>
      <c r="AW74" s="22">
        <f>IF(AX74="","",AW73+1)</f>
        <v>72</v>
      </c>
      <c r="AX74" t="s" s="64">
        <v>202</v>
      </c>
      <c r="AY74" s="100">
        <v>6</v>
      </c>
      <c r="AZ74" s="100">
        <v>4</v>
      </c>
      <c r="BA74" s="100">
        <v>2</v>
      </c>
      <c r="BB74" s="100">
        <v>8</v>
      </c>
      <c r="BC74" t="s" s="101">
        <v>406</v>
      </c>
      <c r="BD74" s="26">
        <v>110000</v>
      </c>
      <c r="BE74" t="s" s="29">
        <v>517</v>
      </c>
      <c r="BF74" s="26">
        <v>20</v>
      </c>
      <c r="BG74" s="26">
        <v>30</v>
      </c>
      <c r="BH74" s="26">
        <v>30</v>
      </c>
      <c r="BI74" s="26">
        <v>20</v>
      </c>
      <c r="BJ74" t="s" s="29">
        <v>78</v>
      </c>
      <c r="BK74" s="26">
        <v>2</v>
      </c>
      <c r="BL74" s="26"/>
      <c r="BR74" s="26"/>
      <c r="BS74" s="27"/>
      <c r="BT74" s="26"/>
      <c r="BU74" s="31"/>
      <c r="BV74" s="26"/>
      <c r="BW74" s="26"/>
      <c r="BX74" s="26"/>
      <c r="BY74" s="27"/>
      <c r="GF74" s="26"/>
    </row>
    <row r="75" s="14" customFormat="1" ht="18" customHeight="1" hidden="1">
      <c r="AO75" s="33">
        <f>AO74+1</f>
        <v>44</v>
      </c>
      <c r="AP75" t="s" s="201">
        <v>11</v>
      </c>
      <c r="AQ75" t="s" s="201">
        <v>518</v>
      </c>
      <c r="AW75" s="22">
        <f>IF(AX75="","",AW74+1)</f>
        <v>73</v>
      </c>
      <c r="AX75" t="s" s="64">
        <v>223</v>
      </c>
      <c r="AY75" s="100">
        <v>5</v>
      </c>
      <c r="AZ75" s="100">
        <v>5</v>
      </c>
      <c r="BA75" s="100">
        <v>1</v>
      </c>
      <c r="BB75" s="100">
        <v>8</v>
      </c>
      <c r="BC75" t="s" s="101">
        <v>519</v>
      </c>
      <c r="BD75" s="26">
        <v>140000</v>
      </c>
      <c r="BE75" t="s" s="29">
        <v>520</v>
      </c>
      <c r="BF75" s="100">
        <v>30</v>
      </c>
      <c r="BG75" s="100">
        <v>30</v>
      </c>
      <c r="BH75" s="100">
        <v>30</v>
      </c>
      <c r="BI75" s="100">
        <v>20</v>
      </c>
      <c r="BJ75" t="s" s="29">
        <v>78</v>
      </c>
      <c r="BK75" s="26">
        <v>1</v>
      </c>
      <c r="BL75" s="100"/>
      <c r="BR75" s="26"/>
      <c r="BS75" s="27"/>
      <c r="BT75" s="26"/>
      <c r="BU75" s="31"/>
      <c r="BV75" s="26"/>
      <c r="BW75" s="26"/>
      <c r="BX75" s="26"/>
      <c r="BY75" s="27"/>
      <c r="GF75" s="100"/>
    </row>
    <row r="76" s="14" customFormat="1" ht="18" customHeight="1" hidden="1">
      <c r="AO76" s="33">
        <f>AO75+1</f>
        <v>45</v>
      </c>
      <c r="AP76" t="s" s="201">
        <v>11</v>
      </c>
      <c r="AQ76" t="s" s="201">
        <v>521</v>
      </c>
      <c r="AW76" s="22">
        <f>IF(AX76="","",AW75+1)</f>
        <v>74</v>
      </c>
      <c r="AX76" t="s" s="64">
        <v>522</v>
      </c>
      <c r="AY76" s="100">
        <v>6</v>
      </c>
      <c r="AZ76" s="100">
        <v>3</v>
      </c>
      <c r="BA76" s="100">
        <v>3</v>
      </c>
      <c r="BB76" s="100">
        <v>7</v>
      </c>
      <c r="BC76" t="s" s="101">
        <v>523</v>
      </c>
      <c r="BD76" s="26">
        <v>50000</v>
      </c>
      <c r="BE76" t="s" s="29">
        <v>524</v>
      </c>
      <c r="BF76" t="s" s="29">
        <v>78</v>
      </c>
      <c r="BG76" t="s" s="29">
        <v>78</v>
      </c>
      <c r="BH76" t="s" s="29">
        <v>78</v>
      </c>
      <c r="BI76" t="s" s="29">
        <v>78</v>
      </c>
      <c r="BJ76" t="s" s="29">
        <v>78</v>
      </c>
      <c r="BK76" s="100">
        <v>11</v>
      </c>
      <c r="BL76" s="26"/>
      <c r="BR76" s="26"/>
      <c r="BS76" s="27"/>
      <c r="BT76" s="26"/>
      <c r="BU76" s="31"/>
      <c r="BV76" s="26"/>
      <c r="BW76" s="26"/>
      <c r="BX76" s="26"/>
      <c r="BY76" s="27"/>
      <c r="GF76" s="26"/>
    </row>
    <row r="77" s="14" customFormat="1" ht="18" customHeight="1" hidden="1">
      <c r="AO77" s="33">
        <f>AO76+1</f>
        <v>46</v>
      </c>
      <c r="AP77" t="s" s="201">
        <v>11</v>
      </c>
      <c r="AQ77" t="s" s="201">
        <v>525</v>
      </c>
      <c r="AW77" s="22">
        <f>IF(AX77="","",AW76+1)</f>
        <v>75</v>
      </c>
      <c r="AX77" t="s" s="64">
        <v>93</v>
      </c>
      <c r="AY77" s="100">
        <v>5</v>
      </c>
      <c r="AZ77" s="100">
        <v>3</v>
      </c>
      <c r="BA77" s="100">
        <v>3</v>
      </c>
      <c r="BB77" s="100">
        <v>8</v>
      </c>
      <c r="BC77" t="s" s="101">
        <v>526</v>
      </c>
      <c r="BD77" s="26">
        <v>40000</v>
      </c>
      <c r="BE77" t="s" s="29">
        <v>527</v>
      </c>
      <c r="BF77" s="26">
        <v>20</v>
      </c>
      <c r="BG77" s="26">
        <v>30</v>
      </c>
      <c r="BH77" s="26">
        <v>30</v>
      </c>
      <c r="BI77" s="26">
        <v>30</v>
      </c>
      <c r="BJ77" s="26">
        <v>20</v>
      </c>
      <c r="BK77" s="26">
        <v>16</v>
      </c>
      <c r="BL77" s="26"/>
      <c r="BR77" s="26"/>
      <c r="BS77" s="27"/>
      <c r="BT77" s="26"/>
      <c r="BU77" s="31"/>
      <c r="BV77" s="26"/>
      <c r="BW77" s="26"/>
      <c r="BX77" s="26"/>
      <c r="BY77" s="27"/>
      <c r="GF77" s="26"/>
    </row>
    <row r="78" s="14" customFormat="1" ht="18" customHeight="1" hidden="1">
      <c r="AO78" s="33">
        <f>AO77+1</f>
        <v>47</v>
      </c>
      <c r="AP78" t="s" s="201">
        <v>12</v>
      </c>
      <c r="AQ78" t="s" s="201">
        <v>528</v>
      </c>
      <c r="AW78" s="22">
        <f>IF(AX78="","",AW77+1)</f>
        <v>76</v>
      </c>
      <c r="AX78" t="s" s="64">
        <v>122</v>
      </c>
      <c r="AY78" s="100">
        <v>6</v>
      </c>
      <c r="AZ78" s="100">
        <v>3</v>
      </c>
      <c r="BA78" s="100">
        <v>3</v>
      </c>
      <c r="BB78" s="100">
        <v>8</v>
      </c>
      <c r="BC78" t="s" s="101">
        <v>529</v>
      </c>
      <c r="BD78" s="26">
        <v>80000</v>
      </c>
      <c r="BE78" t="s" s="29">
        <v>530</v>
      </c>
      <c r="BF78" s="26">
        <v>20</v>
      </c>
      <c r="BG78" s="26">
        <v>30</v>
      </c>
      <c r="BH78" s="26">
        <v>30</v>
      </c>
      <c r="BI78" s="26">
        <v>20</v>
      </c>
      <c r="BJ78" s="26">
        <v>20</v>
      </c>
      <c r="BK78" s="26">
        <v>4</v>
      </c>
      <c r="BL78" s="26"/>
      <c r="BR78" s="26"/>
      <c r="BS78" s="27"/>
      <c r="BT78" s="26"/>
      <c r="BU78" s="31"/>
      <c r="BV78" s="26"/>
      <c r="BW78" s="26"/>
      <c r="BX78" s="26"/>
      <c r="BY78" s="27"/>
      <c r="GF78" s="26"/>
    </row>
    <row r="79" s="14" customFormat="1" ht="18" customHeight="1" hidden="1">
      <c r="AO79" s="33">
        <f>AO78+1</f>
        <v>48</v>
      </c>
      <c r="AP79" t="s" s="201">
        <v>12</v>
      </c>
      <c r="AQ79" t="s" s="201">
        <v>531</v>
      </c>
      <c r="AW79" s="22">
        <f>IF(AX79="","",AW78+1)</f>
        <v>77</v>
      </c>
      <c r="AX79" t="s" s="64">
        <v>148</v>
      </c>
      <c r="AY79" s="100">
        <v>4</v>
      </c>
      <c r="AZ79" s="100">
        <v>4</v>
      </c>
      <c r="BA79" s="100">
        <v>2</v>
      </c>
      <c r="BB79" s="100">
        <v>9</v>
      </c>
      <c r="BC79" t="s" s="101">
        <v>532</v>
      </c>
      <c r="BD79" s="26">
        <v>110000</v>
      </c>
      <c r="BE79" t="s" s="29">
        <v>533</v>
      </c>
      <c r="BF79" s="26">
        <v>20</v>
      </c>
      <c r="BG79" s="26">
        <v>30</v>
      </c>
      <c r="BH79" s="26">
        <v>30</v>
      </c>
      <c r="BI79" s="26">
        <v>20</v>
      </c>
      <c r="BJ79" s="26">
        <v>20</v>
      </c>
      <c r="BK79" s="26">
        <v>4</v>
      </c>
      <c r="BL79" s="26"/>
      <c r="BR79" s="26"/>
      <c r="BS79" s="27"/>
      <c r="BT79" s="26"/>
      <c r="BU79" s="31"/>
      <c r="BV79" s="26"/>
      <c r="BW79" s="26"/>
      <c r="BX79" s="26"/>
      <c r="BY79" s="27"/>
      <c r="GF79" s="26"/>
    </row>
    <row r="80" s="14" customFormat="1" ht="18" customHeight="1" hidden="1">
      <c r="AO80" s="33">
        <f>AO79+1</f>
        <v>49</v>
      </c>
      <c r="AP80" t="s" s="201">
        <v>12</v>
      </c>
      <c r="AQ80" t="s" s="201">
        <v>534</v>
      </c>
      <c r="AW80" s="22">
        <f>IF(AX80="","",AW79+1)</f>
        <v>78</v>
      </c>
      <c r="AX80" t="s" s="64">
        <v>176</v>
      </c>
      <c r="AY80" s="100">
        <v>4</v>
      </c>
      <c r="AZ80" s="100">
        <v>5</v>
      </c>
      <c r="BA80" s="100">
        <v>1</v>
      </c>
      <c r="BB80" s="100">
        <v>9</v>
      </c>
      <c r="BC80" t="s" s="101">
        <v>535</v>
      </c>
      <c r="BD80" s="26">
        <v>140000</v>
      </c>
      <c r="BE80" t="s" s="29">
        <v>536</v>
      </c>
      <c r="BF80" s="100">
        <v>30</v>
      </c>
      <c r="BG80" s="100">
        <v>30</v>
      </c>
      <c r="BH80" s="100">
        <v>30</v>
      </c>
      <c r="BI80" s="100">
        <v>20</v>
      </c>
      <c r="BJ80" s="100">
        <v>20</v>
      </c>
      <c r="BK80" s="26">
        <v>1</v>
      </c>
      <c r="BL80" s="100"/>
      <c r="BR80" s="26"/>
      <c r="BS80" s="27"/>
      <c r="BT80" s="26"/>
      <c r="BU80" s="31"/>
      <c r="BV80" s="26"/>
      <c r="BW80" s="26"/>
      <c r="BX80" s="26"/>
      <c r="BY80" s="27"/>
      <c r="GF80" s="100"/>
    </row>
    <row r="81" s="14" customFormat="1" ht="18" customHeight="1" hidden="1">
      <c r="AO81" s="33">
        <f>AO80+1</f>
        <v>50</v>
      </c>
      <c r="AP81" t="s" s="201">
        <v>12</v>
      </c>
      <c r="AQ81" t="s" s="201">
        <v>537</v>
      </c>
      <c r="AW81" s="22">
        <f>IF(AX81="","",AW80+1)</f>
        <v>79</v>
      </c>
      <c r="AX81" t="s" s="64">
        <v>538</v>
      </c>
      <c r="AY81" s="100">
        <v>5</v>
      </c>
      <c r="AZ81" s="100">
        <v>3</v>
      </c>
      <c r="BA81" s="100">
        <v>3</v>
      </c>
      <c r="BB81" s="100">
        <v>8</v>
      </c>
      <c r="BC81" t="s" s="101">
        <v>539</v>
      </c>
      <c r="BD81" s="26">
        <v>40000</v>
      </c>
      <c r="BE81" t="s" s="29">
        <v>540</v>
      </c>
      <c r="BF81" t="s" s="29">
        <v>78</v>
      </c>
      <c r="BG81" t="s" s="29">
        <v>78</v>
      </c>
      <c r="BH81" t="s" s="29">
        <v>78</v>
      </c>
      <c r="BI81" t="s" s="29">
        <v>78</v>
      </c>
      <c r="BJ81" t="s" s="29">
        <v>78</v>
      </c>
      <c r="BK81" s="100">
        <v>11</v>
      </c>
      <c r="BL81" s="26"/>
      <c r="BR81" s="26"/>
      <c r="BS81" s="27"/>
      <c r="BT81" s="26"/>
      <c r="BU81" s="31"/>
      <c r="BV81" s="26"/>
      <c r="BW81" s="26"/>
      <c r="BX81" s="26"/>
      <c r="BY81" s="27"/>
      <c r="GF81" s="26"/>
    </row>
    <row r="82" s="14" customFormat="1" ht="18" customHeight="1" hidden="1">
      <c r="AO82" s="33">
        <f>AO81+1</f>
        <v>51</v>
      </c>
      <c r="AP82" t="s" s="201">
        <v>12</v>
      </c>
      <c r="AQ82" t="s" s="201">
        <v>541</v>
      </c>
      <c r="AW82" s="22">
        <f>IF(AX82="","",AW81+1)</f>
        <v>80</v>
      </c>
      <c r="AX82" t="s" s="64">
        <v>94</v>
      </c>
      <c r="AY82" s="100">
        <v>5</v>
      </c>
      <c r="AZ82" s="100">
        <v>1</v>
      </c>
      <c r="BA82" s="100">
        <v>3</v>
      </c>
      <c r="BB82" s="100">
        <v>5</v>
      </c>
      <c r="BC82" t="s" s="101">
        <v>542</v>
      </c>
      <c r="BD82" s="26">
        <v>20000</v>
      </c>
      <c r="BE82" t="s" s="29">
        <v>543</v>
      </c>
      <c r="BF82" s="26">
        <v>30</v>
      </c>
      <c r="BG82" s="26">
        <v>20</v>
      </c>
      <c r="BH82" s="26">
        <v>30</v>
      </c>
      <c r="BI82" s="26">
        <v>30</v>
      </c>
      <c r="BJ82" t="s" s="29">
        <v>78</v>
      </c>
      <c r="BK82" s="26">
        <v>16</v>
      </c>
      <c r="BL82" s="26"/>
      <c r="BR82" s="26"/>
      <c r="BS82" s="27"/>
      <c r="BT82" s="26"/>
      <c r="BU82" s="31"/>
      <c r="BV82" s="26"/>
      <c r="BW82" s="26"/>
      <c r="BX82" s="26"/>
      <c r="BY82" s="27"/>
      <c r="GF82" s="26"/>
    </row>
    <row r="83" s="14" customFormat="1" ht="18" customHeight="1" hidden="1">
      <c r="AO83" s="33">
        <f>AO82+1</f>
        <v>52</v>
      </c>
      <c r="AP83" t="s" s="201">
        <v>12</v>
      </c>
      <c r="AQ83" t="s" s="201">
        <v>209</v>
      </c>
      <c r="AW83" s="22">
        <f>IF(AX83="","",AW82+1)</f>
        <v>81</v>
      </c>
      <c r="AX83" t="s" s="64">
        <v>123</v>
      </c>
      <c r="AY83" s="100">
        <v>5</v>
      </c>
      <c r="AZ83" s="100">
        <v>5</v>
      </c>
      <c r="BA83" s="100">
        <v>2</v>
      </c>
      <c r="BB83" s="100">
        <v>9</v>
      </c>
      <c r="BC83" t="s" s="101">
        <v>544</v>
      </c>
      <c r="BD83" s="26">
        <v>140000</v>
      </c>
      <c r="BE83" t="s" s="29">
        <v>545</v>
      </c>
      <c r="BF83" s="26">
        <v>30</v>
      </c>
      <c r="BG83" s="26">
        <v>30</v>
      </c>
      <c r="BH83" s="26">
        <v>30</v>
      </c>
      <c r="BI83" s="26">
        <v>20</v>
      </c>
      <c r="BJ83" t="s" s="29">
        <v>78</v>
      </c>
      <c r="BK83" s="26">
        <v>6</v>
      </c>
      <c r="BL83" s="100"/>
      <c r="BR83" s="26"/>
      <c r="BS83" s="27"/>
      <c r="BT83" s="26"/>
      <c r="BU83" s="31"/>
      <c r="BV83" s="26"/>
      <c r="BW83" s="26"/>
      <c r="BX83" s="26"/>
      <c r="BY83" s="27"/>
      <c r="GF83" s="100"/>
    </row>
    <row r="84" s="14" customFormat="1" ht="18" customHeight="1" hidden="1">
      <c r="AO84" s="33">
        <f>AO83+1</f>
        <v>53</v>
      </c>
      <c r="AP84" t="s" s="201">
        <v>12</v>
      </c>
      <c r="AQ84" t="s" s="201">
        <v>546</v>
      </c>
      <c r="AW84" s="22">
        <f>IF(AX84="","",AW83+1)</f>
        <v>82</v>
      </c>
      <c r="AX84" t="s" s="64">
        <v>547</v>
      </c>
      <c r="AY84" s="100">
        <v>5</v>
      </c>
      <c r="AZ84" s="100">
        <v>1</v>
      </c>
      <c r="BA84" s="100">
        <v>3</v>
      </c>
      <c r="BB84" s="100">
        <v>5</v>
      </c>
      <c r="BC84" t="s" s="101">
        <v>548</v>
      </c>
      <c r="BD84" s="26">
        <v>20000</v>
      </c>
      <c r="BE84" t="s" s="29">
        <v>549</v>
      </c>
      <c r="BF84" t="s" s="29">
        <v>78</v>
      </c>
      <c r="BG84" t="s" s="29">
        <v>78</v>
      </c>
      <c r="BH84" t="s" s="29">
        <v>78</v>
      </c>
      <c r="BI84" t="s" s="29">
        <v>78</v>
      </c>
      <c r="BJ84" t="s" s="29">
        <v>78</v>
      </c>
      <c r="BK84" s="100">
        <v>11</v>
      </c>
      <c r="BL84" s="26"/>
      <c r="BR84" s="26"/>
      <c r="BS84" s="27"/>
      <c r="BT84" s="26"/>
      <c r="BU84" s="31"/>
      <c r="BV84" s="26"/>
      <c r="BW84" s="26"/>
      <c r="BX84" s="26"/>
      <c r="BY84" s="27"/>
      <c r="GF84" s="26"/>
    </row>
    <row r="85" s="14" customFormat="1" ht="18" customHeight="1" hidden="1">
      <c r="AO85" s="33">
        <f>AO84+1</f>
        <v>54</v>
      </c>
      <c r="AP85" t="s" s="201">
        <v>12</v>
      </c>
      <c r="AQ85" t="s" s="201">
        <v>550</v>
      </c>
      <c r="AW85" s="22">
        <f>IF(AX85="","",AW84+1)</f>
        <v>83</v>
      </c>
      <c r="AX85" t="s" s="64">
        <v>95</v>
      </c>
      <c r="AY85" s="100">
        <v>5</v>
      </c>
      <c r="AZ85" s="100">
        <v>3</v>
      </c>
      <c r="BA85" s="100">
        <v>3</v>
      </c>
      <c r="BB85" s="100">
        <v>9</v>
      </c>
      <c r="BC85" s="109"/>
      <c r="BD85" s="26">
        <v>50000</v>
      </c>
      <c r="BE85" t="s" s="29">
        <v>551</v>
      </c>
      <c r="BF85" s="26">
        <v>20</v>
      </c>
      <c r="BG85" s="26">
        <v>30</v>
      </c>
      <c r="BH85" s="26">
        <v>30</v>
      </c>
      <c r="BI85" s="26">
        <v>30</v>
      </c>
      <c r="BJ85" t="s" s="29">
        <v>78</v>
      </c>
      <c r="BK85" s="26">
        <v>16</v>
      </c>
      <c r="BL85" s="26"/>
      <c r="BR85" s="26"/>
      <c r="BS85" s="27"/>
      <c r="BT85" s="26"/>
      <c r="BU85" s="31"/>
      <c r="BV85" s="26"/>
      <c r="BW85" s="26"/>
      <c r="BX85" s="26"/>
      <c r="BY85" s="27"/>
      <c r="GF85" s="26"/>
    </row>
    <row r="86" s="14" customFormat="1" ht="18" customHeight="1" hidden="1">
      <c r="AO86" s="33">
        <f>AO85+1</f>
        <v>55</v>
      </c>
      <c r="AP86" t="s" s="201">
        <v>12</v>
      </c>
      <c r="AQ86" t="s" s="201">
        <v>552</v>
      </c>
      <c r="AW86" s="22">
        <f>IF(AX86="","",AW85+1)</f>
        <v>84</v>
      </c>
      <c r="AX86" t="s" s="64">
        <v>124</v>
      </c>
      <c r="AY86" s="100">
        <v>6</v>
      </c>
      <c r="AZ86" s="100">
        <v>2</v>
      </c>
      <c r="BA86" s="100">
        <v>3</v>
      </c>
      <c r="BB86" s="100">
        <v>7</v>
      </c>
      <c r="BC86" t="s" s="101">
        <v>381</v>
      </c>
      <c r="BD86" s="26">
        <v>40000</v>
      </c>
      <c r="BE86" t="s" s="29">
        <v>553</v>
      </c>
      <c r="BF86" s="26">
        <v>30</v>
      </c>
      <c r="BG86" s="26">
        <v>20</v>
      </c>
      <c r="BH86" s="26">
        <v>30</v>
      </c>
      <c r="BI86" s="26">
        <v>30</v>
      </c>
      <c r="BJ86" t="s" s="29">
        <v>78</v>
      </c>
      <c r="BK86" s="26">
        <v>4</v>
      </c>
      <c r="BL86" s="26"/>
      <c r="BR86" s="26"/>
      <c r="BS86" s="27"/>
      <c r="BT86" s="26"/>
      <c r="BU86" s="31"/>
      <c r="BV86" s="26"/>
      <c r="BW86" s="26"/>
      <c r="BX86" s="26"/>
      <c r="BY86" s="27"/>
      <c r="GF86" s="26"/>
    </row>
    <row r="87" s="14" customFormat="1" ht="18" customHeight="1" hidden="1">
      <c r="AO87" s="33">
        <f>AO86+1</f>
        <v>56</v>
      </c>
      <c r="AP87" t="s" s="201">
        <v>12</v>
      </c>
      <c r="AQ87" t="s" s="201">
        <v>554</v>
      </c>
      <c r="AW87" s="22">
        <f>IF(AX87="","",AW86+1)</f>
        <v>85</v>
      </c>
      <c r="AX87" t="s" s="64">
        <v>150</v>
      </c>
      <c r="AY87" s="100">
        <v>5</v>
      </c>
      <c r="AZ87" s="100">
        <v>3</v>
      </c>
      <c r="BA87" s="100">
        <v>3</v>
      </c>
      <c r="BB87" s="100">
        <v>8</v>
      </c>
      <c r="BC87" t="s" s="101">
        <v>442</v>
      </c>
      <c r="BD87" s="26">
        <v>70000</v>
      </c>
      <c r="BE87" t="s" s="29">
        <v>555</v>
      </c>
      <c r="BF87" s="26">
        <v>20</v>
      </c>
      <c r="BG87" s="26">
        <v>30</v>
      </c>
      <c r="BH87" s="26">
        <v>20</v>
      </c>
      <c r="BI87" s="26">
        <v>30</v>
      </c>
      <c r="BJ87" t="s" s="29">
        <v>78</v>
      </c>
      <c r="BK87" s="26">
        <v>2</v>
      </c>
      <c r="BL87" s="26"/>
      <c r="BR87" s="26"/>
      <c r="BS87" s="27"/>
      <c r="BT87" s="26"/>
      <c r="BU87" s="31"/>
      <c r="BV87" s="26"/>
      <c r="BW87" s="26"/>
      <c r="BX87" s="26"/>
      <c r="BY87" s="27"/>
      <c r="GF87" s="26"/>
    </row>
    <row r="88" s="14" customFormat="1" ht="18" customHeight="1" hidden="1">
      <c r="AW88" s="22">
        <f>IF(AX88="","",AW87+1)</f>
        <v>86</v>
      </c>
      <c r="AX88" t="s" s="64">
        <v>178</v>
      </c>
      <c r="AY88" s="100">
        <v>4</v>
      </c>
      <c r="AZ88" s="100">
        <v>4</v>
      </c>
      <c r="BA88" s="100">
        <v>2</v>
      </c>
      <c r="BB88" s="100">
        <v>9</v>
      </c>
      <c r="BC88" s="109"/>
      <c r="BD88" s="26">
        <v>80000</v>
      </c>
      <c r="BE88" t="s" s="29">
        <v>556</v>
      </c>
      <c r="BF88" s="26">
        <v>20</v>
      </c>
      <c r="BG88" s="26">
        <v>30</v>
      </c>
      <c r="BH88" s="26">
        <v>30</v>
      </c>
      <c r="BI88" s="26">
        <v>20</v>
      </c>
      <c r="BJ88" t="s" s="29">
        <v>78</v>
      </c>
      <c r="BK88" s="26">
        <v>4</v>
      </c>
      <c r="BL88" s="26"/>
      <c r="BR88" s="26"/>
      <c r="BS88" s="27"/>
      <c r="BT88" s="26"/>
      <c r="BU88" s="31"/>
      <c r="BV88" s="26"/>
      <c r="BW88" s="26"/>
      <c r="BX88" s="26"/>
      <c r="BY88" s="27"/>
      <c r="GF88" s="26"/>
    </row>
    <row r="89" s="14" customFormat="1" ht="18" customHeight="1" hidden="1">
      <c r="AW89" s="22">
        <f>IF(AX89="","",AW88+1)</f>
        <v>87</v>
      </c>
      <c r="AX89" t="s" s="64">
        <v>203</v>
      </c>
      <c r="AY89" s="100">
        <v>6</v>
      </c>
      <c r="AZ89" s="100">
        <v>3</v>
      </c>
      <c r="BA89" s="100">
        <v>3</v>
      </c>
      <c r="BB89" s="100">
        <v>9</v>
      </c>
      <c r="BC89" t="s" s="101">
        <v>332</v>
      </c>
      <c r="BD89" s="26">
        <v>80000</v>
      </c>
      <c r="BE89" t="s" s="29">
        <v>557</v>
      </c>
      <c r="BF89" s="26">
        <v>20</v>
      </c>
      <c r="BG89" s="26">
        <v>30</v>
      </c>
      <c r="BH89" s="26">
        <v>30</v>
      </c>
      <c r="BI89" s="26">
        <v>20</v>
      </c>
      <c r="BJ89" t="s" s="29">
        <v>78</v>
      </c>
      <c r="BK89" s="26">
        <v>4</v>
      </c>
      <c r="BL89" s="26"/>
      <c r="BR89" s="26"/>
      <c r="BS89" s="27"/>
      <c r="BT89" s="26"/>
      <c r="BU89" s="31"/>
      <c r="BV89" s="26"/>
      <c r="BW89" s="26"/>
      <c r="BX89" s="26"/>
      <c r="BY89" s="27"/>
      <c r="GF89" s="26"/>
    </row>
    <row r="90" s="14" customFormat="1" ht="18" customHeight="1" hidden="1">
      <c r="AW90" s="22">
        <f>IF(AX90="","",AW89+1)</f>
        <v>88</v>
      </c>
      <c r="AX90" t="s" s="64">
        <v>225</v>
      </c>
      <c r="AY90" s="100">
        <v>4</v>
      </c>
      <c r="AZ90" s="100">
        <v>5</v>
      </c>
      <c r="BA90" s="100">
        <v>1</v>
      </c>
      <c r="BB90" s="100">
        <v>9</v>
      </c>
      <c r="BC90" t="s" s="101">
        <v>400</v>
      </c>
      <c r="BD90" s="26">
        <v>110000</v>
      </c>
      <c r="BE90" t="s" s="29">
        <v>558</v>
      </c>
      <c r="BF90" s="100">
        <v>30</v>
      </c>
      <c r="BG90" s="100">
        <v>30</v>
      </c>
      <c r="BH90" s="100">
        <v>30</v>
      </c>
      <c r="BI90" s="100">
        <v>20</v>
      </c>
      <c r="BJ90" t="s" s="29">
        <v>78</v>
      </c>
      <c r="BK90" s="26">
        <v>1</v>
      </c>
      <c r="BL90" s="100"/>
      <c r="BR90" s="26"/>
      <c r="BS90" s="27"/>
      <c r="BT90" s="26"/>
      <c r="BU90" s="31"/>
      <c r="BV90" s="26"/>
      <c r="BW90" s="26"/>
      <c r="BX90" s="26"/>
      <c r="BY90" s="27"/>
      <c r="GF90" s="100"/>
    </row>
    <row r="91" s="14" customFormat="1" ht="18" customHeight="1" hidden="1">
      <c r="AW91" s="22">
        <f>IF(AX91="","",AW90+1)</f>
        <v>89</v>
      </c>
      <c r="AX91" t="s" s="64">
        <v>559</v>
      </c>
      <c r="AY91" s="100">
        <v>5</v>
      </c>
      <c r="AZ91" s="100">
        <v>3</v>
      </c>
      <c r="BA91" s="100">
        <v>3</v>
      </c>
      <c r="BB91" s="100">
        <v>9</v>
      </c>
      <c r="BC91" t="s" s="101">
        <v>315</v>
      </c>
      <c r="BD91" s="26">
        <v>50000</v>
      </c>
      <c r="BE91" t="s" s="29">
        <v>560</v>
      </c>
      <c r="BF91" t="s" s="29">
        <v>78</v>
      </c>
      <c r="BG91" t="s" s="29">
        <v>78</v>
      </c>
      <c r="BH91" t="s" s="29">
        <v>78</v>
      </c>
      <c r="BI91" t="s" s="29">
        <v>78</v>
      </c>
      <c r="BJ91" t="s" s="29">
        <v>78</v>
      </c>
      <c r="BK91" s="100">
        <v>11</v>
      </c>
      <c r="BL91" s="26"/>
      <c r="BR91" s="26"/>
      <c r="BS91" s="27"/>
      <c r="BT91" s="26"/>
      <c r="BU91" s="31"/>
      <c r="BV91" s="26"/>
      <c r="BW91" s="26"/>
      <c r="BX91" s="26"/>
      <c r="BY91" s="27"/>
      <c r="GF91" s="26"/>
    </row>
    <row r="92" s="14" customFormat="1" ht="18" customHeight="1" hidden="1">
      <c r="AW92" s="22">
        <f>IF(AX92="","",AW91+1)</f>
        <v>90</v>
      </c>
      <c r="AX92" t="s" s="64">
        <v>96</v>
      </c>
      <c r="AY92" s="100">
        <v>7</v>
      </c>
      <c r="AZ92" s="100">
        <v>3</v>
      </c>
      <c r="BA92" s="100">
        <v>3</v>
      </c>
      <c r="BB92" s="100">
        <v>7</v>
      </c>
      <c r="BC92" s="109"/>
      <c r="BD92" s="26">
        <v>50000</v>
      </c>
      <c r="BE92" t="s" s="29">
        <v>561</v>
      </c>
      <c r="BF92" s="26">
        <v>20</v>
      </c>
      <c r="BG92" s="26">
        <v>30</v>
      </c>
      <c r="BH92" s="26">
        <v>30</v>
      </c>
      <c r="BI92" s="26">
        <v>30</v>
      </c>
      <c r="BJ92" s="26">
        <v>30</v>
      </c>
      <c r="BK92" s="26">
        <v>16</v>
      </c>
      <c r="BL92" s="26"/>
      <c r="BR92" s="26"/>
      <c r="BS92" s="27"/>
      <c r="BT92" s="26"/>
      <c r="BU92" s="31"/>
      <c r="BV92" s="26"/>
      <c r="BW92" s="26"/>
      <c r="BX92" s="26"/>
      <c r="BY92" s="27"/>
      <c r="GF92" s="26"/>
    </row>
    <row r="93" s="14" customFormat="1" ht="18" customHeight="1" hidden="1">
      <c r="AW93" s="22">
        <f>IF(AX93="","",AW92+1)</f>
        <v>91</v>
      </c>
      <c r="AX93" t="s" s="64">
        <v>125</v>
      </c>
      <c r="AY93" s="100">
        <v>7</v>
      </c>
      <c r="AZ93" s="100">
        <v>3</v>
      </c>
      <c r="BA93" s="100">
        <v>3</v>
      </c>
      <c r="BB93" s="100">
        <v>7</v>
      </c>
      <c r="BC93" t="s" s="101">
        <v>442</v>
      </c>
      <c r="BD93" s="26">
        <v>70000</v>
      </c>
      <c r="BE93" t="s" s="29">
        <v>562</v>
      </c>
      <c r="BF93" s="26">
        <v>20</v>
      </c>
      <c r="BG93" s="26">
        <v>30</v>
      </c>
      <c r="BH93" s="26">
        <v>20</v>
      </c>
      <c r="BI93" s="26">
        <v>30</v>
      </c>
      <c r="BJ93" s="26">
        <v>30</v>
      </c>
      <c r="BK93" s="26">
        <v>2</v>
      </c>
      <c r="BL93" s="26"/>
      <c r="BR93" s="26"/>
      <c r="BS93" s="27"/>
      <c r="BT93" s="26"/>
      <c r="BU93" s="31"/>
      <c r="BV93" s="26"/>
      <c r="BW93" s="26"/>
      <c r="BX93" s="26"/>
      <c r="BY93" s="27"/>
      <c r="GF93" s="26"/>
    </row>
    <row r="94" s="14" customFormat="1" ht="18" customHeight="1" hidden="1">
      <c r="AW94" s="22">
        <f>IF(AX94="","",AW93+1)</f>
        <v>92</v>
      </c>
      <c r="AX94" t="s" s="64">
        <v>151</v>
      </c>
      <c r="AY94" s="100">
        <v>9</v>
      </c>
      <c r="AZ94" s="100">
        <v>2</v>
      </c>
      <c r="BA94" s="100">
        <v>4</v>
      </c>
      <c r="BB94" s="100">
        <v>7</v>
      </c>
      <c r="BC94" t="s" s="101">
        <v>76</v>
      </c>
      <c r="BD94" s="26">
        <v>80000</v>
      </c>
      <c r="BE94" t="s" s="29">
        <v>563</v>
      </c>
      <c r="BF94" s="26">
        <v>20</v>
      </c>
      <c r="BG94" s="26">
        <v>20</v>
      </c>
      <c r="BH94" s="26">
        <v>30</v>
      </c>
      <c r="BI94" s="26">
        <v>30</v>
      </c>
      <c r="BJ94" s="26">
        <v>30</v>
      </c>
      <c r="BK94" s="26">
        <v>4</v>
      </c>
      <c r="BL94" s="26"/>
      <c r="BR94" s="26"/>
      <c r="BS94" s="27"/>
      <c r="BT94" s="26"/>
      <c r="BU94" s="31"/>
      <c r="BV94" s="26"/>
      <c r="BW94" s="26"/>
      <c r="BX94" s="26"/>
      <c r="BY94" s="27"/>
      <c r="GF94" s="26"/>
    </row>
    <row r="95" s="14" customFormat="1" ht="18" customHeight="1" hidden="1">
      <c r="AW95" s="22">
        <f>IF(AX95="","",AW94+1)</f>
        <v>93</v>
      </c>
      <c r="AX95" t="s" s="64">
        <v>179</v>
      </c>
      <c r="AY95" s="100">
        <v>7</v>
      </c>
      <c r="AZ95" s="100">
        <v>3</v>
      </c>
      <c r="BA95" s="100">
        <v>3</v>
      </c>
      <c r="BB95" s="100">
        <v>8</v>
      </c>
      <c r="BC95" t="s" s="101">
        <v>332</v>
      </c>
      <c r="BD95" s="26">
        <v>90000</v>
      </c>
      <c r="BE95" t="s" s="29">
        <v>564</v>
      </c>
      <c r="BF95" s="26">
        <v>20</v>
      </c>
      <c r="BG95" s="26">
        <v>30</v>
      </c>
      <c r="BH95" s="26">
        <v>30</v>
      </c>
      <c r="BI95" s="26">
        <v>20</v>
      </c>
      <c r="BJ95" s="26">
        <v>30</v>
      </c>
      <c r="BK95" s="26">
        <v>2</v>
      </c>
      <c r="BL95" s="26"/>
      <c r="BR95" s="26"/>
      <c r="BS95" s="27"/>
      <c r="BT95" s="26"/>
      <c r="BU95" s="31"/>
      <c r="BV95" s="26"/>
      <c r="BW95" s="26"/>
      <c r="BX95" s="26"/>
      <c r="BY95" s="27"/>
      <c r="GF95" s="26"/>
    </row>
    <row r="96" s="14" customFormat="1" ht="18" customHeight="1" hidden="1">
      <c r="AW96" s="22">
        <f>IF(AX96="","",AW95+1)</f>
        <v>94</v>
      </c>
      <c r="AX96" t="s" s="64">
        <v>204</v>
      </c>
      <c r="AY96" s="100">
        <v>6</v>
      </c>
      <c r="AZ96" s="100">
        <v>5</v>
      </c>
      <c r="BA96" s="100">
        <v>2</v>
      </c>
      <c r="BB96" s="100">
        <v>8</v>
      </c>
      <c r="BC96" t="s" s="101">
        <v>565</v>
      </c>
      <c r="BD96" s="26">
        <v>150000</v>
      </c>
      <c r="BE96" t="s" s="29">
        <v>566</v>
      </c>
      <c r="BF96" s="100">
        <v>30</v>
      </c>
      <c r="BG96" s="100">
        <v>30</v>
      </c>
      <c r="BH96" s="100">
        <v>30</v>
      </c>
      <c r="BI96" s="100">
        <v>20</v>
      </c>
      <c r="BJ96" s="100">
        <v>30</v>
      </c>
      <c r="BK96" s="26">
        <v>1</v>
      </c>
      <c r="BL96" s="100"/>
      <c r="BR96" s="26"/>
      <c r="BS96" s="27"/>
      <c r="BT96" s="26"/>
      <c r="BU96" s="31"/>
      <c r="BV96" s="26"/>
      <c r="BW96" s="26"/>
      <c r="BX96" s="26"/>
      <c r="BY96" s="27"/>
      <c r="GF96" s="100"/>
    </row>
    <row r="97" s="14" customFormat="1" ht="18" customHeight="1" hidden="1">
      <c r="AW97" s="22">
        <f>IF(AX97="","",AW96+1)</f>
        <v>95</v>
      </c>
      <c r="AX97" t="s" s="64">
        <v>567</v>
      </c>
      <c r="AY97" s="100">
        <v>7</v>
      </c>
      <c r="AZ97" s="100">
        <v>3</v>
      </c>
      <c r="BA97" s="100">
        <v>3</v>
      </c>
      <c r="BB97" s="100">
        <v>7</v>
      </c>
      <c r="BC97" t="s" s="101">
        <v>315</v>
      </c>
      <c r="BD97" s="26">
        <v>50000</v>
      </c>
      <c r="BE97" t="s" s="29">
        <v>568</v>
      </c>
      <c r="BF97" t="s" s="29">
        <v>78</v>
      </c>
      <c r="BG97" t="s" s="29">
        <v>78</v>
      </c>
      <c r="BH97" t="s" s="29">
        <v>78</v>
      </c>
      <c r="BI97" t="s" s="29">
        <v>78</v>
      </c>
      <c r="BJ97" t="s" s="29">
        <v>78</v>
      </c>
      <c r="BK97" s="100">
        <v>11</v>
      </c>
      <c r="BL97" s="26"/>
      <c r="BR97" s="26"/>
      <c r="BS97" s="27"/>
      <c r="BT97" s="26"/>
      <c r="BU97" s="31"/>
      <c r="BV97" s="26"/>
      <c r="BW97" s="26"/>
      <c r="BX97" s="26"/>
      <c r="BY97" s="27"/>
      <c r="GF97" s="26"/>
    </row>
    <row r="98" s="14" customFormat="1" ht="18" customHeight="1" hidden="1">
      <c r="AW98" s="22">
        <f>IF(AX98="","",AW97+1)</f>
        <v>96</v>
      </c>
      <c r="AX98" t="s" s="64">
        <v>98</v>
      </c>
      <c r="AY98" s="100">
        <v>5</v>
      </c>
      <c r="AZ98" s="100">
        <v>3</v>
      </c>
      <c r="BA98" s="100">
        <v>2</v>
      </c>
      <c r="BB98" s="100">
        <v>7</v>
      </c>
      <c r="BC98" t="s" s="101">
        <v>457</v>
      </c>
      <c r="BD98" s="26">
        <v>40000</v>
      </c>
      <c r="BE98" t="s" s="29">
        <v>569</v>
      </c>
      <c r="BF98" s="26">
        <v>20</v>
      </c>
      <c r="BG98" s="26">
        <v>30</v>
      </c>
      <c r="BH98" s="26">
        <v>30</v>
      </c>
      <c r="BI98" s="26">
        <v>30</v>
      </c>
      <c r="BJ98" t="s" s="29">
        <v>78</v>
      </c>
      <c r="BK98" s="26">
        <v>16</v>
      </c>
      <c r="BL98" s="26"/>
      <c r="BR98" s="26"/>
      <c r="BS98" s="27"/>
      <c r="BT98" s="26"/>
      <c r="BU98" s="31"/>
      <c r="BV98" s="26"/>
      <c r="BW98" s="26"/>
      <c r="BX98" s="26"/>
      <c r="BY98" s="27"/>
      <c r="GF98" s="26"/>
    </row>
    <row r="99" s="14" customFormat="1" ht="18" customHeight="1" hidden="1">
      <c r="AW99" s="22">
        <f>IF(AX99="","",AW98+1)</f>
        <v>97</v>
      </c>
      <c r="AX99" t="s" s="64">
        <v>127</v>
      </c>
      <c r="AY99" s="100">
        <v>4</v>
      </c>
      <c r="AZ99" s="100">
        <v>3</v>
      </c>
      <c r="BA99" s="100">
        <v>2</v>
      </c>
      <c r="BB99" s="100">
        <v>8</v>
      </c>
      <c r="BC99" t="s" s="101">
        <v>438</v>
      </c>
      <c r="BD99" s="26">
        <v>40000</v>
      </c>
      <c r="BE99" t="s" s="29">
        <v>570</v>
      </c>
      <c r="BF99" s="26">
        <v>20</v>
      </c>
      <c r="BG99" s="26">
        <v>30</v>
      </c>
      <c r="BH99" s="26">
        <v>30</v>
      </c>
      <c r="BI99" s="26">
        <v>30</v>
      </c>
      <c r="BJ99" t="s" s="29">
        <v>78</v>
      </c>
      <c r="BK99" s="26">
        <v>16</v>
      </c>
      <c r="BL99" s="26"/>
      <c r="BR99" s="26"/>
      <c r="BS99" s="27"/>
      <c r="BT99" s="26"/>
      <c r="BU99" s="31"/>
      <c r="BV99" s="26"/>
      <c r="BW99" s="26"/>
      <c r="BX99" s="26"/>
      <c r="BY99" s="27"/>
      <c r="GF99" s="26"/>
    </row>
    <row r="100" s="14" customFormat="1" ht="18" customHeight="1" hidden="1">
      <c r="AW100" s="22">
        <f>IF(AX100="","",AW99+1)</f>
        <v>98</v>
      </c>
      <c r="AX100" t="s" s="64">
        <v>153</v>
      </c>
      <c r="AY100" s="100">
        <v>7</v>
      </c>
      <c r="AZ100" s="100">
        <v>3</v>
      </c>
      <c r="BA100" s="100">
        <v>3</v>
      </c>
      <c r="BB100" s="100">
        <v>7</v>
      </c>
      <c r="BC100" t="s" s="101">
        <v>76</v>
      </c>
      <c r="BD100" s="26">
        <v>70000</v>
      </c>
      <c r="BE100" t="s" s="29">
        <v>571</v>
      </c>
      <c r="BF100" s="26">
        <v>20</v>
      </c>
      <c r="BG100" s="26">
        <v>20</v>
      </c>
      <c r="BH100" s="26">
        <v>30</v>
      </c>
      <c r="BI100" s="26">
        <v>30</v>
      </c>
      <c r="BJ100" t="s" s="29">
        <v>78</v>
      </c>
      <c r="BK100" s="26">
        <v>4</v>
      </c>
      <c r="BL100" s="26"/>
      <c r="BR100" s="26"/>
      <c r="BS100" s="27"/>
      <c r="BT100" s="26"/>
      <c r="BU100" s="31"/>
      <c r="BV100" s="26"/>
      <c r="BW100" s="26"/>
      <c r="BX100" s="26"/>
      <c r="BY100" s="27"/>
      <c r="GF100" s="26"/>
    </row>
    <row r="101" s="14" customFormat="1" ht="18" customHeight="1" hidden="1">
      <c r="AW101" s="22">
        <f>IF(AX101="","",AW100+1)</f>
        <v>99</v>
      </c>
      <c r="AX101" t="s" s="64">
        <v>180</v>
      </c>
      <c r="AY101" s="100">
        <v>6</v>
      </c>
      <c r="AZ101" s="100">
        <v>3</v>
      </c>
      <c r="BA101" s="100">
        <v>3</v>
      </c>
      <c r="BB101" s="100">
        <v>8</v>
      </c>
      <c r="BC101" t="s" s="101">
        <v>492</v>
      </c>
      <c r="BD101" s="26">
        <v>90000</v>
      </c>
      <c r="BE101" t="s" s="29">
        <v>572</v>
      </c>
      <c r="BF101" s="26">
        <v>20</v>
      </c>
      <c r="BG101" s="26">
        <v>30</v>
      </c>
      <c r="BH101" s="26">
        <v>30</v>
      </c>
      <c r="BI101" s="26">
        <v>20</v>
      </c>
      <c r="BJ101" t="s" s="29">
        <v>78</v>
      </c>
      <c r="BK101" s="26">
        <v>2</v>
      </c>
      <c r="BL101" s="26"/>
      <c r="BR101" s="26"/>
      <c r="BS101" s="27"/>
      <c r="BT101" s="26"/>
      <c r="BU101" s="31"/>
      <c r="BV101" s="26"/>
      <c r="BW101" s="26"/>
      <c r="BX101" s="26"/>
      <c r="BY101" s="27"/>
      <c r="GF101" s="26"/>
    </row>
    <row r="102" s="14" customFormat="1" ht="18" customHeight="1" hidden="1">
      <c r="AW102" s="22">
        <f>IF(AX102="","",AW101+1)</f>
        <v>100</v>
      </c>
      <c r="AX102" t="s" s="64">
        <v>205</v>
      </c>
      <c r="AY102" s="100">
        <v>3</v>
      </c>
      <c r="AZ102" s="100">
        <v>5</v>
      </c>
      <c r="BA102" s="100">
        <v>1</v>
      </c>
      <c r="BB102" s="100">
        <v>9</v>
      </c>
      <c r="BC102" t="s" s="101">
        <v>573</v>
      </c>
      <c r="BD102" s="26">
        <v>120000</v>
      </c>
      <c r="BE102" t="s" s="29">
        <v>574</v>
      </c>
      <c r="BF102" s="26">
        <v>30</v>
      </c>
      <c r="BG102" s="26">
        <v>30</v>
      </c>
      <c r="BH102" s="26">
        <v>30</v>
      </c>
      <c r="BI102" s="26">
        <v>20</v>
      </c>
      <c r="BJ102" t="s" s="29">
        <v>78</v>
      </c>
      <c r="BK102" s="26">
        <v>2</v>
      </c>
      <c r="BL102" s="100"/>
      <c r="BR102" s="26"/>
      <c r="BS102" s="27"/>
      <c r="BT102" s="26"/>
      <c r="BU102" s="31"/>
      <c r="BV102" s="26"/>
      <c r="BW102" s="26"/>
      <c r="BX102" s="26"/>
      <c r="BY102" s="27"/>
      <c r="GF102" s="100"/>
    </row>
    <row r="103" s="14" customFormat="1" ht="18" customHeight="1" hidden="1">
      <c r="AW103" s="22">
        <f>IF(AX103="","",AW102+1)</f>
        <v>101</v>
      </c>
      <c r="AX103" t="s" s="64">
        <v>575</v>
      </c>
      <c r="AY103" s="100">
        <v>5</v>
      </c>
      <c r="AZ103" s="100">
        <v>3</v>
      </c>
      <c r="BA103" s="100">
        <v>2</v>
      </c>
      <c r="BB103" s="100">
        <v>7</v>
      </c>
      <c r="BC103" t="s" s="101">
        <v>474</v>
      </c>
      <c r="BD103" s="26">
        <v>40000</v>
      </c>
      <c r="BE103" t="s" s="29">
        <v>576</v>
      </c>
      <c r="BF103" t="s" s="29">
        <v>78</v>
      </c>
      <c r="BG103" t="s" s="29">
        <v>78</v>
      </c>
      <c r="BH103" t="s" s="29">
        <v>78</v>
      </c>
      <c r="BI103" t="s" s="29">
        <v>78</v>
      </c>
      <c r="BJ103" t="s" s="29">
        <v>78</v>
      </c>
      <c r="BK103" s="100">
        <v>11</v>
      </c>
      <c r="BL103" s="100"/>
      <c r="BR103" s="26"/>
      <c r="BS103" s="27"/>
      <c r="BT103" s="26"/>
      <c r="BU103" s="31"/>
      <c r="BV103" s="26"/>
      <c r="BW103" s="26"/>
      <c r="BX103" s="26"/>
      <c r="BY103" s="27"/>
      <c r="GF103" s="100"/>
    </row>
    <row r="104" s="14" customFormat="1" ht="18" customHeight="1" hidden="1">
      <c r="AW104" s="22">
        <f>IF(AX104="","",AW103+1)</f>
        <v>102</v>
      </c>
      <c r="AX104" t="s" s="64">
        <v>577</v>
      </c>
      <c r="AY104" s="100">
        <v>4</v>
      </c>
      <c r="AZ104" s="100">
        <v>3</v>
      </c>
      <c r="BA104" s="100">
        <v>2</v>
      </c>
      <c r="BB104" s="100">
        <v>8</v>
      </c>
      <c r="BC104" t="s" s="101">
        <v>502</v>
      </c>
      <c r="BD104" s="26">
        <v>40000</v>
      </c>
      <c r="BE104" t="s" s="29">
        <v>578</v>
      </c>
      <c r="BF104" t="s" s="29">
        <v>78</v>
      </c>
      <c r="BG104" t="s" s="29">
        <v>78</v>
      </c>
      <c r="BH104" t="s" s="29">
        <v>78</v>
      </c>
      <c r="BI104" t="s" s="29">
        <v>78</v>
      </c>
      <c r="BJ104" t="s" s="29">
        <v>78</v>
      </c>
      <c r="BK104" s="100">
        <v>11</v>
      </c>
      <c r="BL104" s="26"/>
      <c r="BR104" s="26"/>
      <c r="BS104" s="27"/>
      <c r="BT104" s="26"/>
      <c r="BU104" s="31"/>
      <c r="BV104" s="26"/>
      <c r="BW104" s="26"/>
      <c r="BX104" s="26"/>
      <c r="BY104" s="27"/>
      <c r="GF104" s="26"/>
    </row>
    <row r="105" s="14" customFormat="1" ht="18" customHeight="1" hidden="1">
      <c r="AW105" s="22">
        <f>IF(AX105="","",AW104+1)</f>
        <v>103</v>
      </c>
      <c r="AX105" t="s" s="64">
        <v>100</v>
      </c>
      <c r="AY105" s="100">
        <v>6</v>
      </c>
      <c r="AZ105" s="100">
        <v>3</v>
      </c>
      <c r="BA105" s="100">
        <v>3</v>
      </c>
      <c r="BB105" s="100">
        <v>7</v>
      </c>
      <c r="BD105" s="26">
        <v>40000</v>
      </c>
      <c r="BE105" t="s" s="29">
        <v>579</v>
      </c>
      <c r="BF105" s="26">
        <v>20</v>
      </c>
      <c r="BG105" s="26">
        <v>30</v>
      </c>
      <c r="BH105" s="26">
        <v>30</v>
      </c>
      <c r="BI105" s="26">
        <v>30</v>
      </c>
      <c r="BJ105" t="s" s="29">
        <v>78</v>
      </c>
      <c r="BK105" s="26">
        <v>16</v>
      </c>
      <c r="BL105" s="26"/>
      <c r="BR105" s="26"/>
      <c r="BS105" s="27"/>
      <c r="BT105" s="26"/>
      <c r="BU105" s="31"/>
      <c r="BV105" s="26"/>
      <c r="BW105" s="26"/>
      <c r="BX105" s="26"/>
      <c r="BY105" s="27"/>
      <c r="GF105" s="26"/>
    </row>
    <row r="106" s="14" customFormat="1" ht="18" customHeight="1" hidden="1">
      <c r="AW106" s="22">
        <f>IF(AX106="","",AW105+1)</f>
        <v>104</v>
      </c>
      <c r="AX106" t="s" s="64">
        <v>70</v>
      </c>
      <c r="AY106" s="100">
        <v>6</v>
      </c>
      <c r="AZ106" s="100">
        <v>4</v>
      </c>
      <c r="BA106" s="100">
        <v>4</v>
      </c>
      <c r="BB106" s="100">
        <v>8</v>
      </c>
      <c r="BC106" t="s" s="101">
        <v>580</v>
      </c>
      <c r="BD106" s="26">
        <v>110000</v>
      </c>
      <c r="BE106" t="s" s="29">
        <v>581</v>
      </c>
      <c r="BF106" s="26">
        <v>20</v>
      </c>
      <c r="BG106" s="26">
        <v>20</v>
      </c>
      <c r="BH106" s="26">
        <v>30</v>
      </c>
      <c r="BI106" s="26">
        <v>20</v>
      </c>
      <c r="BJ106" t="s" s="29">
        <v>78</v>
      </c>
      <c r="BK106" s="26">
        <v>6</v>
      </c>
      <c r="BL106" s="100"/>
      <c r="BR106" s="26"/>
      <c r="BS106" s="27"/>
      <c r="BT106" s="26"/>
      <c r="BU106" s="31"/>
      <c r="BV106" s="26"/>
      <c r="BW106" s="26"/>
      <c r="BX106" s="26"/>
      <c r="BY106" s="27"/>
      <c r="GF106" s="100"/>
    </row>
    <row r="107" s="14" customFormat="1" ht="18" customHeight="1" hidden="1">
      <c r="AW107" s="22">
        <f>IF(AX107="","",AW106+1)</f>
        <v>105</v>
      </c>
      <c r="AX107" t="s" s="64">
        <v>582</v>
      </c>
      <c r="AY107" s="100">
        <v>6</v>
      </c>
      <c r="AZ107" s="100">
        <v>3</v>
      </c>
      <c r="BA107" s="100">
        <v>3</v>
      </c>
      <c r="BB107" s="100">
        <v>7</v>
      </c>
      <c r="BC107" t="s" s="101">
        <v>315</v>
      </c>
      <c r="BD107" s="26">
        <v>40000</v>
      </c>
      <c r="BE107" t="s" s="29">
        <v>583</v>
      </c>
      <c r="BF107" t="s" s="29">
        <v>78</v>
      </c>
      <c r="BG107" t="s" s="29">
        <v>78</v>
      </c>
      <c r="BH107" t="s" s="29">
        <v>78</v>
      </c>
      <c r="BI107" t="s" s="29">
        <v>78</v>
      </c>
      <c r="BJ107" t="s" s="29">
        <v>78</v>
      </c>
      <c r="BK107" s="100">
        <v>11</v>
      </c>
      <c r="BL107" s="26"/>
      <c r="BR107" s="26"/>
      <c r="BS107" s="27"/>
      <c r="BT107" s="26"/>
      <c r="BU107" s="31"/>
      <c r="BV107" s="26"/>
      <c r="BW107" s="26"/>
      <c r="BX107" s="26"/>
      <c r="BY107" s="27"/>
      <c r="GF107" s="26"/>
    </row>
    <row r="108" s="14" customFormat="1" ht="18" customHeight="1" hidden="1">
      <c r="AW108" s="22">
        <f>IF(AX108="","",AW107+1)</f>
        <v>106</v>
      </c>
      <c r="AX108" t="s" s="64">
        <v>101</v>
      </c>
      <c r="AY108" s="100">
        <v>7</v>
      </c>
      <c r="AZ108" s="100">
        <v>3</v>
      </c>
      <c r="BA108" s="100">
        <v>4</v>
      </c>
      <c r="BB108" s="100">
        <v>7</v>
      </c>
      <c r="BC108" s="109"/>
      <c r="BD108" s="26">
        <v>70000</v>
      </c>
      <c r="BE108" t="s" s="29">
        <v>584</v>
      </c>
      <c r="BF108" s="26">
        <v>20</v>
      </c>
      <c r="BG108" s="26">
        <v>20</v>
      </c>
      <c r="BH108" s="26">
        <v>30</v>
      </c>
      <c r="BI108" s="26">
        <v>30</v>
      </c>
      <c r="BJ108" t="s" s="29">
        <v>78</v>
      </c>
      <c r="BK108" s="26">
        <v>16</v>
      </c>
      <c r="BL108" s="26"/>
      <c r="BR108" s="26"/>
      <c r="BS108" s="27"/>
      <c r="BT108" s="26"/>
      <c r="BU108" s="31"/>
      <c r="BV108" s="26"/>
      <c r="BW108" s="26"/>
      <c r="BX108" s="26"/>
      <c r="BY108" s="27"/>
      <c r="GF108" s="26"/>
    </row>
    <row r="109" s="14" customFormat="1" ht="18" customHeight="1" hidden="1">
      <c r="AW109" s="22">
        <f>IF(AX109="","",AW108+1)</f>
        <v>107</v>
      </c>
      <c r="AX109" t="s" s="64">
        <v>129</v>
      </c>
      <c r="AY109" s="100">
        <v>7</v>
      </c>
      <c r="AZ109" s="100">
        <v>3</v>
      </c>
      <c r="BA109" s="100">
        <v>4</v>
      </c>
      <c r="BB109" s="100">
        <v>7</v>
      </c>
      <c r="BC109" t="s" s="101">
        <v>370</v>
      </c>
      <c r="BD109" s="26">
        <v>90000</v>
      </c>
      <c r="BE109" t="s" s="29">
        <v>585</v>
      </c>
      <c r="BF109" s="26">
        <v>20</v>
      </c>
      <c r="BG109" s="26">
        <v>20</v>
      </c>
      <c r="BH109" s="26">
        <v>20</v>
      </c>
      <c r="BI109" s="26">
        <v>30</v>
      </c>
      <c r="BJ109" t="s" s="29">
        <v>78</v>
      </c>
      <c r="BK109" s="26">
        <v>2</v>
      </c>
      <c r="BL109" s="26"/>
      <c r="BR109" s="26"/>
      <c r="BS109" s="27"/>
      <c r="BT109" s="26"/>
      <c r="BU109" s="31"/>
      <c r="BV109" s="26"/>
      <c r="BW109" s="26"/>
      <c r="BX109" s="26"/>
      <c r="BY109" s="27"/>
      <c r="GF109" s="26"/>
    </row>
    <row r="110" s="14" customFormat="1" ht="18" customHeight="1" hidden="1">
      <c r="AW110" s="22">
        <f>IF(AX110="","",AW109+1)</f>
        <v>108</v>
      </c>
      <c r="AX110" t="s" s="64">
        <v>156</v>
      </c>
      <c r="AY110" s="100">
        <v>8</v>
      </c>
      <c r="AZ110" s="100">
        <v>2</v>
      </c>
      <c r="BA110" s="100">
        <v>4</v>
      </c>
      <c r="BB110" s="100">
        <v>7</v>
      </c>
      <c r="BC110" t="s" s="101">
        <v>586</v>
      </c>
      <c r="BD110" s="26">
        <v>90000</v>
      </c>
      <c r="BE110" t="s" s="29">
        <v>587</v>
      </c>
      <c r="BF110" s="26">
        <v>20</v>
      </c>
      <c r="BG110" s="26">
        <v>20</v>
      </c>
      <c r="BH110" s="26">
        <v>30</v>
      </c>
      <c r="BI110" s="26">
        <v>30</v>
      </c>
      <c r="BJ110" t="s" s="29">
        <v>78</v>
      </c>
      <c r="BK110" s="26">
        <v>4</v>
      </c>
      <c r="BL110" s="26"/>
      <c r="BR110" s="26"/>
      <c r="BS110" s="27"/>
      <c r="BT110" s="26"/>
      <c r="BU110" s="31"/>
      <c r="BV110" s="26"/>
      <c r="BW110" s="26"/>
      <c r="BX110" s="26"/>
      <c r="BY110" s="27"/>
      <c r="GF110" s="26"/>
    </row>
    <row r="111" s="14" customFormat="1" ht="18" customHeight="1" hidden="1">
      <c r="AW111" s="22">
        <f>IF(AX111="","",AW110+1)</f>
        <v>109</v>
      </c>
      <c r="AX111" t="s" s="64">
        <v>183</v>
      </c>
      <c r="AY111" s="100">
        <v>8</v>
      </c>
      <c r="AZ111" s="100">
        <v>3</v>
      </c>
      <c r="BA111" s="100">
        <v>4</v>
      </c>
      <c r="BB111" s="100">
        <v>7</v>
      </c>
      <c r="BC111" t="s" s="101">
        <v>588</v>
      </c>
      <c r="BD111" s="26">
        <v>120000</v>
      </c>
      <c r="BE111" t="s" s="29">
        <v>589</v>
      </c>
      <c r="BF111" s="26">
        <v>20</v>
      </c>
      <c r="BG111" s="26">
        <v>20</v>
      </c>
      <c r="BH111" s="26">
        <v>30</v>
      </c>
      <c r="BI111" s="26">
        <v>30</v>
      </c>
      <c r="BJ111" t="s" s="29">
        <v>78</v>
      </c>
      <c r="BK111" s="26">
        <v>2</v>
      </c>
      <c r="BL111" s="26"/>
      <c r="BR111" s="26"/>
      <c r="BS111" s="27"/>
      <c r="BT111" s="26"/>
      <c r="BU111" s="31"/>
      <c r="BV111" s="26"/>
      <c r="BW111" s="26"/>
      <c r="BX111" s="26"/>
      <c r="BY111" s="27"/>
      <c r="GF111" s="26"/>
    </row>
    <row r="112" s="14" customFormat="1" ht="18" customHeight="1" hidden="1">
      <c r="AW112" s="22">
        <f>IF(AX112="","",AW111+1)</f>
        <v>110</v>
      </c>
      <c r="AX112" t="s" s="64">
        <v>208</v>
      </c>
      <c r="AY112" s="100">
        <v>2</v>
      </c>
      <c r="AZ112" s="100">
        <v>6</v>
      </c>
      <c r="BA112" s="100">
        <v>1</v>
      </c>
      <c r="BB112" s="100">
        <v>10</v>
      </c>
      <c r="BC112" t="s" s="101">
        <v>590</v>
      </c>
      <c r="BD112" s="26">
        <v>120000</v>
      </c>
      <c r="BE112" t="s" s="29">
        <v>591</v>
      </c>
      <c r="BF112" s="100">
        <v>30</v>
      </c>
      <c r="BG112" s="100">
        <v>30</v>
      </c>
      <c r="BH112" s="100">
        <v>30</v>
      </c>
      <c r="BI112" s="100">
        <v>20</v>
      </c>
      <c r="BJ112" t="s" s="29">
        <v>78</v>
      </c>
      <c r="BK112" s="26">
        <v>1</v>
      </c>
      <c r="BL112" s="100"/>
      <c r="BR112" s="26"/>
      <c r="BS112" s="27"/>
      <c r="BT112" s="26"/>
      <c r="BU112" s="31"/>
      <c r="BV112" s="26"/>
      <c r="BW112" s="26"/>
      <c r="BX112" s="26"/>
      <c r="BY112" s="27"/>
      <c r="GF112" s="26"/>
    </row>
    <row r="113" s="14" customFormat="1" ht="18" customHeight="1" hidden="1">
      <c r="AW113" s="22">
        <f>IF(AX113="","",AW112+1)</f>
        <v>111</v>
      </c>
      <c r="AX113" t="s" s="64">
        <v>592</v>
      </c>
      <c r="AY113" s="100">
        <v>7</v>
      </c>
      <c r="AZ113" s="100">
        <v>3</v>
      </c>
      <c r="BA113" s="100">
        <v>4</v>
      </c>
      <c r="BB113" s="100">
        <v>7</v>
      </c>
      <c r="BC113" t="s" s="101">
        <v>315</v>
      </c>
      <c r="BD113" s="26">
        <v>70000</v>
      </c>
      <c r="BE113" t="s" s="29">
        <v>593</v>
      </c>
      <c r="BF113" t="s" s="29">
        <v>78</v>
      </c>
      <c r="BG113" t="s" s="29">
        <v>78</v>
      </c>
      <c r="BH113" t="s" s="29">
        <v>78</v>
      </c>
      <c r="BI113" t="s" s="29">
        <v>78</v>
      </c>
      <c r="BJ113" t="s" s="29">
        <v>78</v>
      </c>
      <c r="BK113" s="100">
        <v>11</v>
      </c>
      <c r="BL113" s="26"/>
      <c r="BR113" s="26"/>
      <c r="BS113" s="27"/>
      <c r="BT113" s="26"/>
      <c r="BU113" s="31"/>
      <c r="BV113" s="26"/>
      <c r="BW113" s="26"/>
      <c r="BX113" s="26"/>
      <c r="BY113" s="27"/>
      <c r="GF113" s="26"/>
    </row>
    <row r="114" s="14" customFormat="1" ht="18" customHeight="1" hidden="1">
      <c r="AW114" s="22">
        <f>IF(AX114="","",AW113+1)</f>
        <v>112</v>
      </c>
      <c r="AX114" t="s" s="64">
        <v>83</v>
      </c>
      <c r="AY114" s="100">
        <v>6</v>
      </c>
      <c r="AZ114" s="100">
        <v>3</v>
      </c>
      <c r="BA114" s="100">
        <v>3</v>
      </c>
      <c r="BB114" s="100">
        <v>8</v>
      </c>
      <c r="BD114" s="26">
        <v>50000</v>
      </c>
      <c r="BE114" t="s" s="29">
        <v>594</v>
      </c>
      <c r="BF114" s="26">
        <v>20</v>
      </c>
      <c r="BG114" s="26">
        <v>30</v>
      </c>
      <c r="BH114" s="26">
        <v>20</v>
      </c>
      <c r="BI114" s="26">
        <v>20</v>
      </c>
      <c r="BJ114" s="26">
        <v>20</v>
      </c>
      <c r="BK114" s="26">
        <v>12</v>
      </c>
      <c r="BL114" s="26"/>
      <c r="BR114" s="26"/>
      <c r="BS114" s="27"/>
      <c r="BT114" s="26"/>
      <c r="BU114" s="31"/>
      <c r="BV114" s="26"/>
      <c r="BW114" s="26"/>
      <c r="BX114" s="26"/>
      <c r="BY114" s="27"/>
      <c r="GF114" s="26"/>
    </row>
    <row r="115" s="14" customFormat="1" ht="18" customHeight="1" hidden="1">
      <c r="AW115" s="22">
        <f>IF(AX115="","",AW114+1)</f>
        <v>113</v>
      </c>
      <c r="AX115" t="s" s="64">
        <v>110</v>
      </c>
      <c r="AY115" s="100">
        <v>6</v>
      </c>
      <c r="AZ115" s="100">
        <v>2</v>
      </c>
      <c r="BA115" s="100">
        <v>3</v>
      </c>
      <c r="BB115" s="100">
        <v>7</v>
      </c>
      <c r="BC115" t="s" s="101">
        <v>595</v>
      </c>
      <c r="BD115" s="26">
        <v>40000</v>
      </c>
      <c r="BE115" t="s" s="29">
        <v>596</v>
      </c>
      <c r="BF115" s="26">
        <v>30</v>
      </c>
      <c r="BG115" s="26">
        <v>20</v>
      </c>
      <c r="BH115" s="26">
        <v>30</v>
      </c>
      <c r="BI115" s="26">
        <v>30</v>
      </c>
      <c r="BJ115" s="26">
        <v>20</v>
      </c>
      <c r="BK115" s="26">
        <v>1</v>
      </c>
      <c r="BL115" s="26"/>
      <c r="BR115" s="26"/>
      <c r="BS115" s="27"/>
      <c r="BT115" s="26"/>
      <c r="BU115" s="31"/>
      <c r="BV115" s="26"/>
      <c r="BW115" s="26"/>
      <c r="BX115" s="26"/>
      <c r="BY115" s="27"/>
      <c r="GF115" s="26"/>
    </row>
    <row r="116" s="14" customFormat="1" ht="18" customHeight="1" hidden="1">
      <c r="AW116" s="22">
        <f>IF(AX116="","",AW115+1)</f>
        <v>114</v>
      </c>
      <c r="AX116" t="s" s="64">
        <v>136</v>
      </c>
      <c r="AY116" s="100">
        <v>7</v>
      </c>
      <c r="AZ116" s="100">
        <v>3</v>
      </c>
      <c r="BA116" s="100">
        <v>3</v>
      </c>
      <c r="BB116" s="100">
        <v>7</v>
      </c>
      <c r="BC116" t="s" s="101">
        <v>597</v>
      </c>
      <c r="BD116" s="26">
        <v>50000</v>
      </c>
      <c r="BE116" t="s" s="29">
        <v>598</v>
      </c>
      <c r="BF116" s="26">
        <v>20</v>
      </c>
      <c r="BG116" s="26">
        <v>30</v>
      </c>
      <c r="BH116" s="26">
        <v>30</v>
      </c>
      <c r="BI116" s="26">
        <v>30</v>
      </c>
      <c r="BJ116" s="26">
        <v>20</v>
      </c>
      <c r="BK116" s="26">
        <v>1</v>
      </c>
      <c r="BL116" s="26"/>
      <c r="BR116" s="26"/>
      <c r="BS116" s="27"/>
      <c r="BT116" s="26"/>
      <c r="BU116" s="31"/>
      <c r="BV116" s="26"/>
      <c r="BW116" s="26"/>
      <c r="BX116" s="26"/>
      <c r="BY116" s="27"/>
      <c r="GF116" s="26"/>
    </row>
    <row r="117" s="14" customFormat="1" ht="18" customHeight="1" hidden="1">
      <c r="AW117" s="22">
        <f>IF(AX117="","",AW116+1)</f>
        <v>115</v>
      </c>
      <c r="AX117" t="s" s="64">
        <v>164</v>
      </c>
      <c r="AY117" s="100">
        <v>6</v>
      </c>
      <c r="AZ117" s="100">
        <v>3</v>
      </c>
      <c r="BA117" s="100">
        <v>4</v>
      </c>
      <c r="BB117" s="100">
        <v>8</v>
      </c>
      <c r="BC117" t="s" s="101">
        <v>597</v>
      </c>
      <c r="BD117" s="26">
        <v>70000</v>
      </c>
      <c r="BE117" t="s" s="29">
        <v>599</v>
      </c>
      <c r="BF117" s="26">
        <v>20</v>
      </c>
      <c r="BG117" s="26">
        <v>20</v>
      </c>
      <c r="BH117" s="26">
        <v>30</v>
      </c>
      <c r="BI117" s="26">
        <v>30</v>
      </c>
      <c r="BJ117" s="26">
        <v>20</v>
      </c>
      <c r="BK117" s="26">
        <v>1</v>
      </c>
      <c r="BL117" s="26"/>
      <c r="BR117" s="26"/>
      <c r="BS117" s="27"/>
      <c r="BT117" s="26"/>
      <c r="BU117" s="31"/>
      <c r="BV117" s="26"/>
      <c r="BW117" s="26"/>
      <c r="BX117" s="26"/>
      <c r="BY117" s="27"/>
      <c r="GF117" s="26"/>
    </row>
    <row r="118" s="14" customFormat="1" ht="18" customHeight="1" hidden="1">
      <c r="AW118" s="22">
        <f>IF(AX118="","",AW117+1)</f>
        <v>116</v>
      </c>
      <c r="AX118" t="s" s="64">
        <v>193</v>
      </c>
      <c r="AY118" s="100">
        <v>4</v>
      </c>
      <c r="AZ118" s="100">
        <v>5</v>
      </c>
      <c r="BA118" s="100">
        <v>1</v>
      </c>
      <c r="BB118" s="100">
        <v>9</v>
      </c>
      <c r="BC118" t="s" s="101">
        <v>400</v>
      </c>
      <c r="BD118" s="26">
        <v>110000</v>
      </c>
      <c r="BE118" t="s" s="29">
        <v>600</v>
      </c>
      <c r="BF118" s="26">
        <v>30</v>
      </c>
      <c r="BG118" s="26">
        <v>30</v>
      </c>
      <c r="BH118" s="26">
        <v>30</v>
      </c>
      <c r="BI118" s="26">
        <v>20</v>
      </c>
      <c r="BJ118" s="26">
        <v>30</v>
      </c>
      <c r="BK118" s="26">
        <v>1</v>
      </c>
      <c r="BL118" s="26"/>
      <c r="BR118" s="26"/>
      <c r="BS118" s="27"/>
      <c r="BT118" s="26"/>
      <c r="BU118" s="31"/>
      <c r="BV118" s="26"/>
      <c r="BW118" s="26"/>
      <c r="BX118" s="26"/>
      <c r="BY118" s="27"/>
      <c r="GF118" s="26"/>
    </row>
    <row r="119" s="14" customFormat="1" ht="18" customHeight="1" hidden="1">
      <c r="AW119" s="22">
        <f>IF(AX119="","",AW118+1)</f>
        <v>117</v>
      </c>
      <c r="AX119" t="s" s="64">
        <v>215</v>
      </c>
      <c r="AY119" s="100">
        <v>5</v>
      </c>
      <c r="AZ119" s="100">
        <v>5</v>
      </c>
      <c r="BA119" s="100">
        <v>2</v>
      </c>
      <c r="BB119" s="100">
        <v>9</v>
      </c>
      <c r="BC119" t="s" s="101">
        <v>601</v>
      </c>
      <c r="BD119" s="26">
        <v>140000</v>
      </c>
      <c r="BE119" t="s" s="29">
        <v>602</v>
      </c>
      <c r="BF119" s="26">
        <v>30</v>
      </c>
      <c r="BG119" s="26">
        <v>30</v>
      </c>
      <c r="BH119" s="26">
        <v>30</v>
      </c>
      <c r="BI119" s="26">
        <v>20</v>
      </c>
      <c r="BJ119" s="26">
        <v>30</v>
      </c>
      <c r="BK119" s="26">
        <v>1</v>
      </c>
      <c r="BL119" s="26"/>
      <c r="BR119" s="26"/>
      <c r="BS119" s="27"/>
      <c r="BT119" s="26"/>
      <c r="BU119" s="31"/>
      <c r="BV119" s="26"/>
      <c r="BW119" s="26"/>
      <c r="BX119" s="26"/>
      <c r="BY119" s="27"/>
      <c r="GF119" s="26"/>
    </row>
    <row r="120" s="14" customFormat="1" ht="18" customHeight="1" hidden="1">
      <c r="AW120" s="22">
        <f>IF(AX120="","",AW119+1)</f>
        <v>118</v>
      </c>
      <c r="AX120" t="s" s="64">
        <v>233</v>
      </c>
      <c r="AY120" s="100">
        <v>5</v>
      </c>
      <c r="AZ120" s="100">
        <v>5</v>
      </c>
      <c r="BA120" s="100">
        <v>2</v>
      </c>
      <c r="BB120" s="100">
        <v>8</v>
      </c>
      <c r="BC120" t="s" s="101">
        <v>242</v>
      </c>
      <c r="BD120" s="26">
        <v>150000</v>
      </c>
      <c r="BE120" t="s" s="29">
        <v>603</v>
      </c>
      <c r="BF120" s="26">
        <v>30</v>
      </c>
      <c r="BG120" s="26">
        <v>30</v>
      </c>
      <c r="BH120" s="26">
        <v>30</v>
      </c>
      <c r="BI120" s="26">
        <v>20</v>
      </c>
      <c r="BJ120" s="26">
        <v>30</v>
      </c>
      <c r="BK120" s="26">
        <v>1</v>
      </c>
      <c r="BL120" s="26"/>
      <c r="BR120" s="26"/>
      <c r="BS120" s="27"/>
      <c r="BT120" s="26"/>
      <c r="BU120" s="31"/>
      <c r="BV120" s="26"/>
      <c r="BW120" s="26"/>
      <c r="BX120" s="26"/>
      <c r="BY120" s="27"/>
      <c r="GF120" s="26"/>
    </row>
    <row r="121" s="14" customFormat="1" ht="18" customHeight="1" hidden="1">
      <c r="AW121" s="22">
        <f>IF(AX121="","",AW120+1)</f>
        <v>119</v>
      </c>
      <c r="AX121" t="s" s="64">
        <v>318</v>
      </c>
      <c r="AY121" s="100">
        <v>6</v>
      </c>
      <c r="AZ121" s="100">
        <v>3</v>
      </c>
      <c r="BA121" s="100">
        <v>3</v>
      </c>
      <c r="BB121" s="100">
        <v>8</v>
      </c>
      <c r="BC121" t="s" s="101">
        <v>315</v>
      </c>
      <c r="BD121" s="26">
        <v>50000</v>
      </c>
      <c r="BE121" t="s" s="29">
        <v>604</v>
      </c>
      <c r="BF121" t="s" s="29">
        <v>78</v>
      </c>
      <c r="BG121" t="s" s="29">
        <v>78</v>
      </c>
      <c r="BH121" t="s" s="29">
        <v>78</v>
      </c>
      <c r="BI121" t="s" s="29">
        <v>78</v>
      </c>
      <c r="BJ121" t="s" s="29">
        <v>78</v>
      </c>
      <c r="BK121" s="26">
        <v>11</v>
      </c>
      <c r="BL121" s="26"/>
      <c r="BR121" s="26"/>
      <c r="BS121" s="27"/>
      <c r="BT121" s="26"/>
      <c r="BU121" s="31"/>
      <c r="BV121" s="26"/>
      <c r="BW121" s="26"/>
      <c r="BX121" s="26"/>
      <c r="BY121" s="27"/>
      <c r="GF121" s="26"/>
    </row>
    <row r="122" s="14" customFormat="1" ht="18" customHeight="1" hidden="1">
      <c r="AW122" s="22">
        <f>IF(AX122="","",AW121+1)</f>
        <v>120</v>
      </c>
      <c r="AX122" t="s" s="64">
        <v>97</v>
      </c>
      <c r="AY122" s="100">
        <v>6</v>
      </c>
      <c r="AZ122" s="100">
        <v>3</v>
      </c>
      <c r="BA122" s="100">
        <v>3</v>
      </c>
      <c r="BB122" s="100">
        <v>8</v>
      </c>
      <c r="BC122" t="s" s="101">
        <v>605</v>
      </c>
      <c r="BD122" s="26">
        <v>60000</v>
      </c>
      <c r="BE122" t="s" s="29">
        <v>606</v>
      </c>
      <c r="BF122" s="26">
        <v>20</v>
      </c>
      <c r="BG122" s="26">
        <v>30</v>
      </c>
      <c r="BH122" s="26">
        <v>30</v>
      </c>
      <c r="BI122" s="26">
        <v>30</v>
      </c>
      <c r="BJ122" t="s" s="29">
        <v>78</v>
      </c>
      <c r="BK122" s="26">
        <v>16</v>
      </c>
      <c r="BL122" s="26"/>
      <c r="BR122" s="26"/>
      <c r="BS122" s="27"/>
      <c r="BT122" s="26"/>
      <c r="BU122" s="31"/>
      <c r="BV122" s="26"/>
      <c r="BW122" s="26"/>
      <c r="BX122" s="26"/>
      <c r="BY122" s="27"/>
      <c r="GF122" s="26"/>
    </row>
    <row r="123" s="14" customFormat="1" ht="18" customHeight="1" hidden="1">
      <c r="AW123" s="22">
        <f>IF(AX123="","",AW122+1)</f>
        <v>121</v>
      </c>
      <c r="AX123" t="s" s="64">
        <v>126</v>
      </c>
      <c r="AY123" s="100">
        <v>7</v>
      </c>
      <c r="AZ123" s="100">
        <v>2</v>
      </c>
      <c r="BA123" s="100">
        <v>4</v>
      </c>
      <c r="BB123" s="100">
        <v>7</v>
      </c>
      <c r="BC123" t="s" s="101">
        <v>607</v>
      </c>
      <c r="BD123" s="26">
        <v>80000</v>
      </c>
      <c r="BE123" t="s" s="29">
        <v>608</v>
      </c>
      <c r="BF123" s="26">
        <v>20</v>
      </c>
      <c r="BG123" s="26">
        <v>20</v>
      </c>
      <c r="BH123" s="26">
        <v>30</v>
      </c>
      <c r="BI123" s="26">
        <v>30</v>
      </c>
      <c r="BJ123" t="s" s="29">
        <v>78</v>
      </c>
      <c r="BK123" s="26">
        <v>4</v>
      </c>
      <c r="BL123" s="26"/>
      <c r="BR123" s="26"/>
      <c r="BS123" s="27"/>
      <c r="BT123" s="26"/>
      <c r="BU123" s="31"/>
      <c r="BV123" s="26"/>
      <c r="BW123" s="26"/>
      <c r="BX123" s="26"/>
      <c r="BY123" s="27"/>
      <c r="GF123" s="26"/>
    </row>
    <row r="124" s="14" customFormat="1" ht="18" customHeight="1" hidden="1">
      <c r="AW124" s="22">
        <f>IF(AX124="","",AW123+1)</f>
        <v>122</v>
      </c>
      <c r="AX124" t="s" s="64">
        <v>152</v>
      </c>
      <c r="AY124" s="100">
        <v>7</v>
      </c>
      <c r="AZ124" s="100">
        <v>3</v>
      </c>
      <c r="BA124" s="100">
        <v>3</v>
      </c>
      <c r="BB124" s="100">
        <v>8</v>
      </c>
      <c r="BC124" t="s" s="101">
        <v>609</v>
      </c>
      <c r="BD124" s="26">
        <v>110000</v>
      </c>
      <c r="BE124" t="s" s="29">
        <v>610</v>
      </c>
      <c r="BF124" s="26">
        <v>20</v>
      </c>
      <c r="BG124" s="26">
        <v>20</v>
      </c>
      <c r="BH124" s="26">
        <v>30</v>
      </c>
      <c r="BI124" s="26">
        <v>20</v>
      </c>
      <c r="BJ124" t="s" s="29">
        <v>78</v>
      </c>
      <c r="BK124" s="26">
        <v>4</v>
      </c>
      <c r="BL124" s="26"/>
      <c r="BR124" s="26"/>
      <c r="BS124" s="27"/>
      <c r="BT124" s="26"/>
      <c r="BU124" s="31"/>
      <c r="BV124" s="26"/>
      <c r="BW124" s="26"/>
      <c r="BX124" s="26"/>
      <c r="BY124" s="27"/>
      <c r="GF124" s="26"/>
    </row>
    <row r="125" s="14" customFormat="1" ht="18" customHeight="1" hidden="1">
      <c r="AW125" s="22">
        <f>IF(AX125="","",AW124+1)</f>
        <v>123</v>
      </c>
      <c r="AX125" t="s" s="64">
        <v>145</v>
      </c>
      <c r="AY125" s="100">
        <v>6</v>
      </c>
      <c r="AZ125" s="100">
        <v>5</v>
      </c>
      <c r="BA125" s="100">
        <v>1</v>
      </c>
      <c r="BB125" s="100">
        <v>9</v>
      </c>
      <c r="BC125" t="s" s="101">
        <v>611</v>
      </c>
      <c r="BD125" s="26">
        <v>140000</v>
      </c>
      <c r="BE125" t="s" s="29">
        <v>612</v>
      </c>
      <c r="BF125" s="26">
        <v>30</v>
      </c>
      <c r="BG125" s="26">
        <v>30</v>
      </c>
      <c r="BH125" s="26">
        <v>30</v>
      </c>
      <c r="BI125" s="26">
        <v>20</v>
      </c>
      <c r="BJ125" t="s" s="29">
        <v>78</v>
      </c>
      <c r="BK125" s="26">
        <v>1</v>
      </c>
      <c r="BL125" s="26"/>
      <c r="BR125" s="26"/>
      <c r="BS125" s="27"/>
      <c r="BT125" s="26"/>
      <c r="BU125" s="31"/>
      <c r="BV125" s="26"/>
      <c r="BW125" s="26"/>
      <c r="BX125" s="26"/>
      <c r="BY125" s="27"/>
      <c r="GF125" s="26"/>
    </row>
    <row r="126" s="14" customFormat="1" ht="18" customHeight="1" hidden="1">
      <c r="AW126" s="22">
        <f>IF(AX126="","",AW125+1)</f>
        <v>124</v>
      </c>
      <c r="AX126" t="s" s="64">
        <v>295</v>
      </c>
      <c r="AY126" s="100">
        <v>6</v>
      </c>
      <c r="AZ126" s="100">
        <v>3</v>
      </c>
      <c r="BA126" s="100">
        <v>3</v>
      </c>
      <c r="BB126" s="100">
        <v>8</v>
      </c>
      <c r="BC126" t="s" s="101">
        <v>613</v>
      </c>
      <c r="BD126" s="26">
        <v>60000</v>
      </c>
      <c r="BE126" t="s" s="29">
        <v>614</v>
      </c>
      <c r="BF126" t="s" s="29">
        <v>78</v>
      </c>
      <c r="BG126" t="s" s="29">
        <v>78</v>
      </c>
      <c r="BH126" t="s" s="29">
        <v>78</v>
      </c>
      <c r="BI126" t="s" s="29">
        <v>78</v>
      </c>
      <c r="BJ126" t="s" s="29">
        <v>78</v>
      </c>
      <c r="BK126" s="26">
        <v>11</v>
      </c>
      <c r="BL126" s="26"/>
      <c r="BR126" s="26"/>
      <c r="BS126" s="27"/>
      <c r="BT126" s="26"/>
      <c r="BU126" s="31"/>
      <c r="BV126" s="26"/>
      <c r="BW126" s="26"/>
      <c r="BX126" s="26"/>
      <c r="BY126" s="27"/>
      <c r="GF126" s="26"/>
    </row>
    <row r="127" s="14" customFormat="1" ht="18" customHeight="1" hidden="1">
      <c r="AW127" s="22">
        <f>IF(AX127="","",AW126+1)</f>
        <v>125</v>
      </c>
      <c r="AX127" t="s" s="64">
        <v>99</v>
      </c>
      <c r="AY127" s="100">
        <v>6</v>
      </c>
      <c r="AZ127" s="100">
        <v>2</v>
      </c>
      <c r="BA127" s="100">
        <v>3</v>
      </c>
      <c r="BB127" s="100">
        <v>7</v>
      </c>
      <c r="BC127" t="s" s="101">
        <v>381</v>
      </c>
      <c r="BD127" s="26">
        <v>40000</v>
      </c>
      <c r="BE127" t="s" s="29">
        <v>615</v>
      </c>
      <c r="BF127" s="26">
        <v>30</v>
      </c>
      <c r="BG127" s="26">
        <v>20</v>
      </c>
      <c r="BH127" s="26">
        <v>30</v>
      </c>
      <c r="BI127" s="26">
        <v>30</v>
      </c>
      <c r="BJ127" s="26">
        <v>20</v>
      </c>
      <c r="BK127" s="26">
        <v>12</v>
      </c>
      <c r="BL127" s="26"/>
      <c r="BR127" s="26"/>
      <c r="BS127" s="27"/>
      <c r="BT127" s="26"/>
      <c r="BU127" s="31"/>
      <c r="BV127" s="26"/>
      <c r="BW127" s="26"/>
      <c r="BX127" s="26"/>
      <c r="BY127" s="27"/>
      <c r="GF127" s="26"/>
    </row>
    <row r="128" s="14" customFormat="1" ht="18" customHeight="1" hidden="1">
      <c r="AW128" s="22">
        <f>IF(AX128="","",AW127+1)</f>
        <v>126</v>
      </c>
      <c r="AX128" t="s" s="64">
        <v>616</v>
      </c>
      <c r="AY128" s="100">
        <v>7</v>
      </c>
      <c r="AZ128" s="100">
        <v>3</v>
      </c>
      <c r="BA128" s="100">
        <v>3</v>
      </c>
      <c r="BB128" s="100">
        <v>7</v>
      </c>
      <c r="BC128" t="s" s="101">
        <v>597</v>
      </c>
      <c r="BD128" s="26">
        <v>50000</v>
      </c>
      <c r="BE128" t="s" s="29">
        <v>617</v>
      </c>
      <c r="BF128" s="26">
        <v>20</v>
      </c>
      <c r="BG128" s="26">
        <v>30</v>
      </c>
      <c r="BH128" s="26">
        <v>30</v>
      </c>
      <c r="BI128" s="26">
        <v>30</v>
      </c>
      <c r="BJ128" s="26">
        <v>20</v>
      </c>
      <c r="BK128" s="26">
        <v>2</v>
      </c>
      <c r="BL128" s="26"/>
      <c r="BR128" s="26"/>
      <c r="BS128" s="27"/>
      <c r="BT128" s="26"/>
      <c r="BU128" s="31"/>
      <c r="BV128" s="26"/>
      <c r="BW128" s="26"/>
      <c r="BX128" s="26"/>
      <c r="BY128" s="27"/>
      <c r="GF128" s="26"/>
    </row>
    <row r="129" s="14" customFormat="1" ht="18" customHeight="1" hidden="1">
      <c r="AW129" s="22">
        <f>IF(AX129="","",AW128+1)</f>
        <v>127</v>
      </c>
      <c r="AX129" t="s" s="64">
        <v>154</v>
      </c>
      <c r="AY129" s="100">
        <v>7</v>
      </c>
      <c r="AZ129" s="100">
        <v>3</v>
      </c>
      <c r="BA129" s="100">
        <v>3</v>
      </c>
      <c r="BB129" s="100">
        <v>7</v>
      </c>
      <c r="BC129" t="s" s="101">
        <v>618</v>
      </c>
      <c r="BD129" s="26">
        <v>70000</v>
      </c>
      <c r="BE129" t="s" s="29">
        <v>619</v>
      </c>
      <c r="BF129" s="26">
        <v>20</v>
      </c>
      <c r="BG129" s="26">
        <v>30</v>
      </c>
      <c r="BH129" s="26">
        <v>20</v>
      </c>
      <c r="BI129" s="26">
        <v>30</v>
      </c>
      <c r="BJ129" s="26">
        <v>20</v>
      </c>
      <c r="BK129" s="26">
        <v>2</v>
      </c>
      <c r="BL129" s="26"/>
      <c r="BR129" s="26"/>
      <c r="BS129" s="27"/>
      <c r="BT129" s="26"/>
      <c r="BU129" s="31"/>
      <c r="BV129" s="26"/>
      <c r="BW129" s="26"/>
      <c r="BX129" s="26"/>
      <c r="BY129" s="27"/>
      <c r="GF129" s="26"/>
    </row>
    <row r="130" s="14" customFormat="1" ht="18" customHeight="1" hidden="1">
      <c r="AW130" s="22">
        <f>IF(AX130="","",AW129+1)</f>
        <v>128</v>
      </c>
      <c r="AX130" t="s" s="64">
        <v>181</v>
      </c>
      <c r="AY130" s="100">
        <v>7</v>
      </c>
      <c r="AZ130" s="100">
        <v>3</v>
      </c>
      <c r="BA130" s="100">
        <v>3</v>
      </c>
      <c r="BB130" s="100">
        <v>8</v>
      </c>
      <c r="BC130" t="s" s="101">
        <v>620</v>
      </c>
      <c r="BD130" s="26">
        <v>90000</v>
      </c>
      <c r="BE130" t="s" s="29">
        <v>621</v>
      </c>
      <c r="BF130" s="26">
        <v>20</v>
      </c>
      <c r="BG130" s="26">
        <v>30</v>
      </c>
      <c r="BH130" s="26">
        <v>30</v>
      </c>
      <c r="BI130" s="26">
        <v>20</v>
      </c>
      <c r="BJ130" s="26">
        <v>20</v>
      </c>
      <c r="BK130" s="26">
        <v>2</v>
      </c>
      <c r="BL130" s="26"/>
      <c r="BR130" s="26"/>
      <c r="BS130" s="27"/>
      <c r="BT130" s="26"/>
      <c r="BU130" s="31"/>
      <c r="BV130" s="26"/>
      <c r="BW130" s="26"/>
      <c r="BX130" s="26"/>
      <c r="BY130" s="27"/>
      <c r="GF130" s="26"/>
    </row>
    <row r="131" s="14" customFormat="1" ht="18" customHeight="1" hidden="1">
      <c r="AW131" s="22">
        <f>IF(AX131="","",AW130+1)</f>
        <v>129</v>
      </c>
      <c r="AX131" t="s" s="64">
        <v>206</v>
      </c>
      <c r="AY131" s="100">
        <v>4</v>
      </c>
      <c r="AZ131" s="100">
        <v>5</v>
      </c>
      <c r="BA131" s="100">
        <v>1</v>
      </c>
      <c r="BB131" s="100">
        <v>9</v>
      </c>
      <c r="BC131" t="s" s="101">
        <v>400</v>
      </c>
      <c r="BD131" s="26">
        <v>110000</v>
      </c>
      <c r="BE131" t="s" s="29">
        <v>622</v>
      </c>
      <c r="BF131" s="26">
        <v>30</v>
      </c>
      <c r="BG131" s="26">
        <v>30</v>
      </c>
      <c r="BH131" s="26">
        <v>30</v>
      </c>
      <c r="BI131" s="26">
        <v>20</v>
      </c>
      <c r="BJ131" s="26">
        <v>20</v>
      </c>
      <c r="BK131" s="26">
        <v>1</v>
      </c>
      <c r="BL131" s="26"/>
      <c r="BR131" s="26"/>
      <c r="BS131" s="27"/>
      <c r="BT131" s="26"/>
      <c r="BU131" s="31"/>
      <c r="BV131" s="26"/>
      <c r="BW131" s="26"/>
      <c r="BX131" s="26"/>
      <c r="BY131" s="27"/>
      <c r="GF131" s="26"/>
    </row>
    <row r="132" s="14" customFormat="1" ht="18" customHeight="1" hidden="1">
      <c r="AW132" s="22">
        <f>IF(AX132="","",AW131+1)</f>
        <v>130</v>
      </c>
      <c r="AX132" t="s" s="64">
        <v>305</v>
      </c>
      <c r="AY132" s="100">
        <v>6</v>
      </c>
      <c r="AZ132" s="100">
        <v>2</v>
      </c>
      <c r="BA132" s="100">
        <v>3</v>
      </c>
      <c r="BB132" s="100">
        <v>7</v>
      </c>
      <c r="BC132" t="s" s="101">
        <v>404</v>
      </c>
      <c r="BD132" s="26">
        <v>40000</v>
      </c>
      <c r="BE132" t="s" s="29">
        <v>623</v>
      </c>
      <c r="BF132" t="s" s="29">
        <v>78</v>
      </c>
      <c r="BG132" t="s" s="29">
        <v>78</v>
      </c>
      <c r="BH132" t="s" s="29">
        <v>78</v>
      </c>
      <c r="BI132" t="s" s="29">
        <v>78</v>
      </c>
      <c r="BJ132" t="s" s="29">
        <v>78</v>
      </c>
      <c r="BK132" s="26">
        <v>11</v>
      </c>
      <c r="BL132" s="26"/>
      <c r="BR132" s="26"/>
      <c r="BS132" s="27"/>
      <c r="BT132" s="26"/>
      <c r="BU132" s="31"/>
      <c r="BV132" s="26"/>
      <c r="BW132" s="26"/>
      <c r="BX132" s="26"/>
      <c r="BY132" s="27"/>
      <c r="GF132" s="26"/>
    </row>
    <row r="133" s="14" customFormat="1" ht="18" customHeight="1" hidden="1">
      <c r="AW133" s="22">
        <f>IF(AX133="","",AW132+1)</f>
        <v>131</v>
      </c>
      <c r="AX133" t="s" s="64">
        <v>248</v>
      </c>
      <c r="AY133" s="100">
        <v>6</v>
      </c>
      <c r="AZ133" s="100">
        <v>3</v>
      </c>
      <c r="BA133" s="100">
        <v>3</v>
      </c>
      <c r="BB133" s="100">
        <v>8</v>
      </c>
      <c r="BC133" t="s" s="101">
        <v>624</v>
      </c>
      <c r="BD133" s="26">
        <v>60000</v>
      </c>
      <c r="BE133" t="s" s="29">
        <v>625</v>
      </c>
      <c r="BF133" s="26"/>
      <c r="BG133" s="26"/>
      <c r="BH133" s="26"/>
      <c r="BI133" s="26"/>
      <c r="BJ133" s="26"/>
      <c r="BK133" s="26">
        <v>1</v>
      </c>
      <c r="BL133" s="26"/>
      <c r="BR133" s="26"/>
      <c r="BS133" s="27"/>
      <c r="BT133" s="26"/>
      <c r="BU133" s="31"/>
      <c r="BV133" s="26"/>
      <c r="BW133" s="26"/>
      <c r="BX133" s="26"/>
      <c r="BY133" s="27"/>
      <c r="GF133" s="26"/>
    </row>
    <row r="134" s="14" customFormat="1" ht="18" customHeight="1" hidden="1">
      <c r="AW134" s="22">
        <f>IF(AX134="","",AW133+1)</f>
        <v>132</v>
      </c>
      <c r="AX134" t="s" s="64">
        <v>235</v>
      </c>
      <c r="AY134" s="100">
        <v>6</v>
      </c>
      <c r="AZ134" s="100">
        <v>5</v>
      </c>
      <c r="BA134" s="100">
        <v>2</v>
      </c>
      <c r="BB134" s="100">
        <v>9</v>
      </c>
      <c r="BC134" t="s" s="101">
        <v>626</v>
      </c>
      <c r="BD134" s="26">
        <v>290000</v>
      </c>
      <c r="BE134" t="s" s="29">
        <v>627</v>
      </c>
      <c r="BF134" s="26"/>
      <c r="BG134" s="26"/>
      <c r="BH134" s="26"/>
      <c r="BI134" s="26"/>
      <c r="BJ134" s="26"/>
      <c r="BK134" s="26">
        <v>1</v>
      </c>
      <c r="BL134" s="26"/>
      <c r="BR134" s="26"/>
      <c r="BS134" s="27"/>
      <c r="BT134" s="26"/>
      <c r="BU134" s="31"/>
      <c r="BV134" s="26"/>
      <c r="BW134" s="26"/>
      <c r="BX134" s="26"/>
      <c r="BY134" s="27"/>
      <c r="GF134" s="100"/>
    </row>
    <row r="135" s="14" customFormat="1" ht="18" customHeight="1" hidden="1">
      <c r="AW135" s="22">
        <f>IF(AX135="","",AW134+1)</f>
        <v>133</v>
      </c>
      <c r="AX135" t="s" s="64">
        <v>177</v>
      </c>
      <c r="AY135" s="100">
        <v>6</v>
      </c>
      <c r="AZ135" s="100">
        <v>2</v>
      </c>
      <c r="BA135" s="100">
        <v>3</v>
      </c>
      <c r="BB135" s="100">
        <v>7</v>
      </c>
      <c r="BC135" t="s" s="101">
        <v>628</v>
      </c>
      <c r="BD135" s="26">
        <v>60000</v>
      </c>
      <c r="BE135" t="s" s="29">
        <v>629</v>
      </c>
      <c r="BF135" s="26"/>
      <c r="BG135" s="26"/>
      <c r="BH135" s="26"/>
      <c r="BI135" s="26"/>
      <c r="BJ135" s="26"/>
      <c r="BK135" s="26">
        <v>1</v>
      </c>
      <c r="BL135" s="26"/>
      <c r="BR135" s="26"/>
      <c r="BS135" s="27"/>
      <c r="BT135" s="26"/>
      <c r="BU135" s="31"/>
      <c r="BV135" s="26"/>
      <c r="BW135" s="26"/>
      <c r="BX135" s="26"/>
      <c r="BY135" s="27"/>
      <c r="GF135" s="26"/>
    </row>
    <row r="136" s="14" customFormat="1" ht="18" customHeight="1" hidden="1">
      <c r="AW136" s="22">
        <f>IF(AX136="","",AW135+1)</f>
        <v>134</v>
      </c>
      <c r="AX136" t="s" s="64">
        <v>263</v>
      </c>
      <c r="AY136" s="100">
        <v>4</v>
      </c>
      <c r="AZ136" s="100">
        <v>3</v>
      </c>
      <c r="BA136" s="100">
        <v>2</v>
      </c>
      <c r="BB136" s="100">
        <v>9</v>
      </c>
      <c r="BC136" t="s" s="101">
        <v>630</v>
      </c>
      <c r="BD136" s="26">
        <v>60000</v>
      </c>
      <c r="BE136" t="s" s="29">
        <v>631</v>
      </c>
      <c r="BF136" s="26"/>
      <c r="BG136" s="26"/>
      <c r="BH136" s="26"/>
      <c r="BI136" s="26"/>
      <c r="BJ136" s="26"/>
      <c r="BK136" s="26">
        <v>1</v>
      </c>
      <c r="BL136" s="26"/>
      <c r="BR136" s="26"/>
      <c r="BS136" s="27"/>
      <c r="BT136" s="26"/>
      <c r="BU136" s="31"/>
      <c r="BV136" s="26"/>
      <c r="BW136" s="26"/>
      <c r="BX136" s="26"/>
      <c r="BY136" s="27"/>
      <c r="GF136" s="26"/>
    </row>
    <row r="137" s="14" customFormat="1" ht="18" customHeight="1" hidden="1">
      <c r="AW137" s="22">
        <f>IF(AX137="","",AW136+1)</f>
        <v>135</v>
      </c>
      <c r="AX137" t="s" s="64">
        <v>162</v>
      </c>
      <c r="AY137" t="s" s="29">
        <v>632</v>
      </c>
      <c r="AZ137" t="s" s="29">
        <v>633</v>
      </c>
      <c r="BA137" t="s" s="29">
        <v>634</v>
      </c>
      <c r="BB137" t="s" s="29">
        <v>635</v>
      </c>
      <c r="BC137" t="s" s="101">
        <v>636</v>
      </c>
      <c r="BD137" s="26">
        <v>290000</v>
      </c>
      <c r="BE137" t="s" s="29">
        <v>637</v>
      </c>
      <c r="BF137" s="26"/>
      <c r="BG137" s="26"/>
      <c r="BH137" s="26"/>
      <c r="BI137" s="26"/>
      <c r="BJ137" s="26"/>
      <c r="BK137" s="26">
        <v>1</v>
      </c>
      <c r="BL137" s="26"/>
      <c r="BR137" s="26"/>
      <c r="BS137" s="27"/>
      <c r="BT137" s="26"/>
      <c r="BU137" s="31"/>
      <c r="BV137" s="26"/>
      <c r="BW137" s="26"/>
      <c r="BX137" s="26"/>
      <c r="BY137" s="27"/>
      <c r="GF137" s="26"/>
    </row>
    <row r="138" s="14" customFormat="1" ht="18" customHeight="1" hidden="1">
      <c r="AW138" s="22">
        <f>IF(AX138="","",AW137+1)</f>
        <v>136</v>
      </c>
      <c r="AX138" t="s" s="64">
        <v>155</v>
      </c>
      <c r="AY138" s="100">
        <v>6</v>
      </c>
      <c r="AZ138" s="100">
        <v>5</v>
      </c>
      <c r="BA138" s="100">
        <v>4</v>
      </c>
      <c r="BB138" s="100">
        <v>9</v>
      </c>
      <c r="BC138" t="s" s="101">
        <v>638</v>
      </c>
      <c r="BD138" s="26">
        <v>390000</v>
      </c>
      <c r="BE138" t="s" s="29">
        <v>639</v>
      </c>
      <c r="BF138" s="26"/>
      <c r="BG138" s="26"/>
      <c r="BH138" s="26"/>
      <c r="BI138" s="26"/>
      <c r="BJ138" s="26"/>
      <c r="BK138" s="26">
        <v>1</v>
      </c>
      <c r="BL138" s="26"/>
      <c r="BR138" s="26"/>
      <c r="BS138" s="27"/>
      <c r="BT138" s="26"/>
      <c r="BU138" s="31"/>
      <c r="BV138" s="26"/>
      <c r="BW138" s="26"/>
      <c r="BX138" s="26"/>
      <c r="BY138" s="27"/>
      <c r="GF138" s="100"/>
    </row>
    <row r="139" s="14" customFormat="1" ht="18" customHeight="1" hidden="1">
      <c r="AW139" s="22">
        <f>IF(AX139="","",AW138+1)</f>
        <v>137</v>
      </c>
      <c r="AX139" t="s" s="64">
        <v>254</v>
      </c>
      <c r="AY139" s="100">
        <v>6</v>
      </c>
      <c r="AZ139" s="100">
        <v>3</v>
      </c>
      <c r="BA139" s="100">
        <v>3</v>
      </c>
      <c r="BB139" s="100">
        <v>8</v>
      </c>
      <c r="BC139" t="s" s="101">
        <v>640</v>
      </c>
      <c r="BD139" s="26">
        <v>120000</v>
      </c>
      <c r="BE139" t="s" s="29">
        <v>641</v>
      </c>
      <c r="BF139" s="26"/>
      <c r="BG139" s="26"/>
      <c r="BH139" s="26"/>
      <c r="BI139" s="26"/>
      <c r="BJ139" s="26"/>
      <c r="BK139" s="26">
        <v>1</v>
      </c>
      <c r="BL139" s="26"/>
      <c r="BR139" s="26"/>
      <c r="BS139" s="27"/>
      <c r="BT139" s="26"/>
      <c r="BU139" s="31"/>
      <c r="BV139" s="26"/>
      <c r="BW139" s="26"/>
      <c r="BX139" s="26"/>
      <c r="BY139" s="27"/>
      <c r="GF139" s="26"/>
    </row>
    <row r="140" s="14" customFormat="1" ht="18" customHeight="1" hidden="1">
      <c r="AW140" s="22">
        <f>IF(AX140="","",AW139+1)</f>
        <v>138</v>
      </c>
      <c r="AX140" t="s" s="64">
        <v>198</v>
      </c>
      <c r="AY140" s="100">
        <v>2</v>
      </c>
      <c r="AZ140" s="100">
        <v>7</v>
      </c>
      <c r="BA140" s="100">
        <v>1</v>
      </c>
      <c r="BB140" s="100">
        <v>10</v>
      </c>
      <c r="BC140" t="s" s="101">
        <v>642</v>
      </c>
      <c r="BD140" s="26">
        <v>300000</v>
      </c>
      <c r="BE140" t="s" s="29">
        <v>643</v>
      </c>
      <c r="BF140" s="26"/>
      <c r="BG140" s="26"/>
      <c r="BH140" s="26"/>
      <c r="BI140" s="26"/>
      <c r="BJ140" s="26"/>
      <c r="BK140" s="26">
        <v>1</v>
      </c>
      <c r="BL140" s="26"/>
      <c r="BR140" s="26"/>
      <c r="BS140" s="27"/>
      <c r="BT140" s="26"/>
      <c r="BU140" s="31"/>
      <c r="BV140" s="26"/>
      <c r="BW140" s="26"/>
      <c r="BX140" s="26"/>
      <c r="BY140" s="27"/>
      <c r="GF140" s="26"/>
    </row>
    <row r="141" s="14" customFormat="1" ht="18" customHeight="1" hidden="1">
      <c r="AW141" s="22">
        <f>IF(AX141="","",AW140+1)</f>
        <v>139</v>
      </c>
      <c r="AX141" t="s" s="64">
        <v>265</v>
      </c>
      <c r="AY141" s="100">
        <v>7</v>
      </c>
      <c r="AZ141" s="100">
        <v>3</v>
      </c>
      <c r="BA141" s="100">
        <v>4</v>
      </c>
      <c r="BB141" s="100">
        <v>7</v>
      </c>
      <c r="BC141" t="s" s="101">
        <v>644</v>
      </c>
      <c r="BD141" s="26">
        <v>150000</v>
      </c>
      <c r="BE141" t="s" s="29">
        <v>645</v>
      </c>
      <c r="BF141" s="26"/>
      <c r="BG141" s="26"/>
      <c r="BH141" s="26"/>
      <c r="BI141" s="26"/>
      <c r="BJ141" s="26"/>
      <c r="BK141" s="26">
        <v>1</v>
      </c>
      <c r="BL141" s="26"/>
      <c r="BR141" s="26"/>
      <c r="BS141" s="27"/>
      <c r="BT141" s="26"/>
      <c r="BU141" s="31"/>
      <c r="BV141" s="26"/>
      <c r="BW141" s="26"/>
      <c r="BX141" s="26"/>
      <c r="BY141" s="27"/>
      <c r="GF141" s="26"/>
    </row>
    <row r="142" s="14" customFormat="1" ht="18" customHeight="1" hidden="1">
      <c r="AW142" s="22">
        <f>IF(AX142="","",AW141+1)</f>
        <v>140</v>
      </c>
      <c r="AX142" t="s" s="64">
        <v>220</v>
      </c>
      <c r="AY142" s="100">
        <v>8</v>
      </c>
      <c r="AZ142" s="100">
        <v>3</v>
      </c>
      <c r="BA142" s="100">
        <v>4</v>
      </c>
      <c r="BB142" s="100">
        <v>7</v>
      </c>
      <c r="BC142" t="s" s="101">
        <v>646</v>
      </c>
      <c r="BD142" s="26">
        <v>200000</v>
      </c>
      <c r="BE142" t="s" s="29">
        <v>647</v>
      </c>
      <c r="BF142" s="26"/>
      <c r="BG142" s="26"/>
      <c r="BH142" s="26"/>
      <c r="BI142" s="26"/>
      <c r="BJ142" s="26"/>
      <c r="BK142" s="26">
        <v>1</v>
      </c>
      <c r="BL142" s="26"/>
      <c r="BR142" s="26"/>
      <c r="BS142" s="27"/>
      <c r="BT142" s="26"/>
      <c r="BU142" s="31"/>
      <c r="BV142" s="26"/>
      <c r="BW142" s="26"/>
      <c r="BX142" s="26"/>
      <c r="BY142" s="27"/>
      <c r="GF142" s="26"/>
    </row>
    <row r="143" s="14" customFormat="1" ht="18" customHeight="1" hidden="1">
      <c r="AW143" s="22">
        <f>IF(AX143="","",AW142+1)</f>
        <v>141</v>
      </c>
      <c r="AX143" t="s" s="64">
        <v>239</v>
      </c>
      <c r="AY143" s="100">
        <v>4</v>
      </c>
      <c r="AZ143" s="100">
        <v>7</v>
      </c>
      <c r="BA143" s="100">
        <v>3</v>
      </c>
      <c r="BB143" s="100">
        <v>7</v>
      </c>
      <c r="BC143" t="s" s="101">
        <v>648</v>
      </c>
      <c r="BD143" s="26">
        <v>100000</v>
      </c>
      <c r="BE143" t="s" s="29">
        <v>649</v>
      </c>
      <c r="BF143" s="26"/>
      <c r="BG143" s="26"/>
      <c r="BH143" s="26"/>
      <c r="BI143" s="26"/>
      <c r="BJ143" s="26"/>
      <c r="BK143" s="26">
        <v>1</v>
      </c>
      <c r="BL143" s="26"/>
      <c r="BR143" s="26"/>
      <c r="BS143" s="27"/>
      <c r="BT143" s="26"/>
      <c r="BU143" s="31"/>
      <c r="BV143" s="26"/>
      <c r="BW143" s="26"/>
      <c r="BX143" s="26"/>
      <c r="BY143" s="27"/>
      <c r="GF143" s="100"/>
    </row>
    <row r="144" s="14" customFormat="1" ht="18" customHeight="1" hidden="1">
      <c r="AW144" s="22">
        <f>IF(AX144="","",AW143+1)</f>
        <v>142</v>
      </c>
      <c r="AX144" t="s" s="64">
        <v>277</v>
      </c>
      <c r="AY144" s="100">
        <v>5</v>
      </c>
      <c r="AZ144" s="100">
        <v>3</v>
      </c>
      <c r="BA144" s="100">
        <v>2</v>
      </c>
      <c r="BB144" s="100">
        <v>8</v>
      </c>
      <c r="BC144" t="s" s="101">
        <v>650</v>
      </c>
      <c r="BD144" s="26">
        <v>130000</v>
      </c>
      <c r="BE144" t="s" s="29">
        <v>651</v>
      </c>
      <c r="BF144" s="26"/>
      <c r="BG144" s="26"/>
      <c r="BH144" s="26"/>
      <c r="BI144" s="26"/>
      <c r="BJ144" s="26"/>
      <c r="BK144" s="26">
        <v>1</v>
      </c>
      <c r="BL144" s="26"/>
      <c r="BR144" s="26"/>
      <c r="BS144" s="27"/>
      <c r="BT144" s="26"/>
      <c r="BU144" s="31"/>
      <c r="BV144" s="26"/>
      <c r="BW144" s="26"/>
      <c r="BX144" s="26"/>
      <c r="BY144" s="27"/>
      <c r="GF144" s="26"/>
    </row>
    <row r="145" s="14" customFormat="1" ht="18" customHeight="1" hidden="1">
      <c r="AW145" s="22">
        <f>IF(AX145="","",AW144+1)</f>
        <v>143</v>
      </c>
      <c r="AX145" t="s" s="64">
        <v>249</v>
      </c>
      <c r="AY145" s="100">
        <v>4</v>
      </c>
      <c r="AZ145" s="100">
        <v>7</v>
      </c>
      <c r="BA145" s="100">
        <v>3</v>
      </c>
      <c r="BB145" s="100">
        <v>7</v>
      </c>
      <c r="BC145" t="s" s="101">
        <v>652</v>
      </c>
      <c r="BD145" s="26">
        <v>80000</v>
      </c>
      <c r="BE145" t="s" s="29">
        <v>653</v>
      </c>
      <c r="BF145" s="26"/>
      <c r="BG145" s="26"/>
      <c r="BH145" s="26"/>
      <c r="BI145" s="26"/>
      <c r="BJ145" s="26"/>
      <c r="BK145" s="26">
        <v>1</v>
      </c>
      <c r="BL145" s="26"/>
      <c r="BR145" s="26"/>
      <c r="BS145" s="27"/>
      <c r="BT145" s="26"/>
      <c r="BU145" s="31"/>
      <c r="BV145" s="26"/>
      <c r="BW145" s="26"/>
      <c r="BX145" s="26"/>
      <c r="BY145" s="27"/>
      <c r="GF145" s="26"/>
    </row>
    <row r="146" s="14" customFormat="1" ht="18" customHeight="1" hidden="1">
      <c r="AW146" s="22">
        <f>IF(AX146="","",AW145+1)</f>
        <v>144</v>
      </c>
      <c r="AX146" t="s" s="64">
        <v>253</v>
      </c>
      <c r="AY146" s="100">
        <v>7</v>
      </c>
      <c r="AZ146" s="100">
        <v>4</v>
      </c>
      <c r="BA146" s="100">
        <v>3</v>
      </c>
      <c r="BB146" s="100">
        <v>8</v>
      </c>
      <c r="BC146" t="s" s="101">
        <v>654</v>
      </c>
      <c r="BD146" s="26">
        <v>210000</v>
      </c>
      <c r="BE146" t="s" s="29">
        <v>655</v>
      </c>
      <c r="BF146" s="26"/>
      <c r="BG146" s="26"/>
      <c r="BH146" s="26"/>
      <c r="BI146" s="26"/>
      <c r="BJ146" s="26"/>
      <c r="BK146" s="26">
        <v>1</v>
      </c>
      <c r="BL146" s="26"/>
      <c r="BR146" s="26"/>
      <c r="BS146" s="27"/>
      <c r="BT146" s="26"/>
      <c r="BU146" s="31"/>
      <c r="BV146" s="26"/>
      <c r="BW146" s="26"/>
      <c r="BX146" s="26"/>
      <c r="BY146" s="27"/>
      <c r="GF146" s="26"/>
    </row>
    <row r="147" s="14" customFormat="1" ht="18" customHeight="1" hidden="1">
      <c r="AW147" s="22">
        <f>IF(AX147="","",AW146+1)</f>
        <v>145</v>
      </c>
      <c r="AX147" t="s" s="64">
        <v>232</v>
      </c>
      <c r="AY147" s="100">
        <v>6</v>
      </c>
      <c r="AZ147" s="100">
        <v>6</v>
      </c>
      <c r="BA147" s="100">
        <v>2</v>
      </c>
      <c r="BB147" s="100">
        <v>8</v>
      </c>
      <c r="BC147" t="s" s="101">
        <v>656</v>
      </c>
      <c r="BD147" s="26">
        <v>310000</v>
      </c>
      <c r="BE147" t="s" s="29">
        <v>657</v>
      </c>
      <c r="BF147" s="26"/>
      <c r="BG147" s="26"/>
      <c r="BH147" s="26"/>
      <c r="BI147" s="26"/>
      <c r="BJ147" s="26"/>
      <c r="BK147" s="26">
        <v>1</v>
      </c>
      <c r="BL147" s="26"/>
      <c r="BR147" s="26"/>
      <c r="BS147" s="27"/>
      <c r="BT147" s="26"/>
      <c r="BU147" s="31"/>
      <c r="BV147" s="26"/>
      <c r="BW147" s="26"/>
      <c r="BX147" s="26"/>
      <c r="BY147" s="27"/>
      <c r="GF147" s="26"/>
    </row>
    <row r="148" s="14" customFormat="1" ht="18" customHeight="1" hidden="1">
      <c r="AW148" s="22">
        <f>IF(AX148="","",AW147+1)</f>
        <v>146</v>
      </c>
      <c r="AX148" t="s" s="64">
        <v>266</v>
      </c>
      <c r="AY148" s="100">
        <v>8</v>
      </c>
      <c r="AZ148" s="100">
        <v>4</v>
      </c>
      <c r="BA148" s="100">
        <v>4</v>
      </c>
      <c r="BB148" s="100">
        <v>8</v>
      </c>
      <c r="BC148" t="s" s="101">
        <v>658</v>
      </c>
      <c r="BD148" s="26">
        <v>320000</v>
      </c>
      <c r="BE148" t="s" s="29">
        <v>659</v>
      </c>
      <c r="BF148" s="26"/>
      <c r="BG148" s="26"/>
      <c r="BH148" s="26"/>
      <c r="BI148" s="26"/>
      <c r="BJ148" s="26"/>
      <c r="BK148" s="26">
        <v>1</v>
      </c>
      <c r="BL148" s="26"/>
      <c r="BR148" s="26"/>
      <c r="BS148" s="27"/>
      <c r="BT148" s="26"/>
      <c r="BU148" s="31"/>
      <c r="BV148" s="26"/>
      <c r="BW148" s="26"/>
      <c r="BX148" s="26"/>
      <c r="BY148" s="27"/>
      <c r="GF148" s="26"/>
    </row>
    <row r="149" s="14" customFormat="1" ht="18" customHeight="1" hidden="1">
      <c r="AW149" s="22">
        <f>IF(AX149="","",AW148+1)</f>
        <v>147</v>
      </c>
      <c r="AX149" t="s" s="64">
        <v>234</v>
      </c>
      <c r="AY149" s="100">
        <v>5</v>
      </c>
      <c r="AZ149" s="100">
        <v>4</v>
      </c>
      <c r="BA149" s="100">
        <v>3</v>
      </c>
      <c r="BB149" s="100">
        <v>8</v>
      </c>
      <c r="BC149" t="s" s="101">
        <v>660</v>
      </c>
      <c r="BD149" s="26">
        <v>220000</v>
      </c>
      <c r="BE149" t="s" s="29">
        <v>661</v>
      </c>
      <c r="BF149" s="26"/>
      <c r="BG149" s="26"/>
      <c r="BH149" s="26"/>
      <c r="BI149" s="26"/>
      <c r="BJ149" s="26"/>
      <c r="BK149" s="26">
        <v>1</v>
      </c>
      <c r="BL149" s="26"/>
      <c r="BR149" s="26"/>
      <c r="BS149" s="27"/>
      <c r="BT149" s="26"/>
      <c r="BU149" s="31"/>
      <c r="BV149" s="26"/>
      <c r="BW149" s="26"/>
      <c r="BX149" s="26"/>
      <c r="BY149" s="27"/>
      <c r="GF149" s="100"/>
    </row>
    <row r="150" s="14" customFormat="1" ht="18" customHeight="1" hidden="1">
      <c r="AW150" s="22">
        <f>IF(AX150="","",AW149+1)</f>
        <v>148</v>
      </c>
      <c r="AX150" t="s" s="64">
        <v>662</v>
      </c>
      <c r="AY150" s="100">
        <v>6</v>
      </c>
      <c r="AZ150" s="100">
        <v>2</v>
      </c>
      <c r="BA150" s="100">
        <v>4</v>
      </c>
      <c r="BB150" s="100">
        <v>7</v>
      </c>
      <c r="BC150" t="s" s="101">
        <v>663</v>
      </c>
      <c r="BD150" s="26">
        <v>145000</v>
      </c>
      <c r="BE150" t="s" s="29">
        <v>664</v>
      </c>
      <c r="BF150" s="26"/>
      <c r="BG150" s="26"/>
      <c r="BH150" s="26"/>
      <c r="BI150" s="26"/>
      <c r="BJ150" s="26"/>
      <c r="BK150" s="26">
        <v>1</v>
      </c>
      <c r="BL150" s="26"/>
      <c r="BR150" s="26"/>
      <c r="BS150" s="27"/>
      <c r="BT150" s="26"/>
      <c r="BU150" s="31"/>
      <c r="BV150" s="26"/>
      <c r="BW150" s="26"/>
      <c r="BX150" s="26"/>
      <c r="BY150" s="27"/>
      <c r="GF150" s="26"/>
    </row>
    <row r="151" s="14" customFormat="1" ht="18" customHeight="1" hidden="1">
      <c r="AW151" s="22">
        <f>IF(AX151="","",AW150+1)</f>
        <v>149</v>
      </c>
      <c r="AX151" t="s" s="64">
        <v>222</v>
      </c>
      <c r="AY151" s="100">
        <v>6</v>
      </c>
      <c r="AZ151" s="100">
        <v>3</v>
      </c>
      <c r="BA151" s="100">
        <v>2</v>
      </c>
      <c r="BB151" s="100">
        <v>7</v>
      </c>
      <c r="BC151" t="s" s="101">
        <v>665</v>
      </c>
      <c r="BD151" s="26">
        <v>120000</v>
      </c>
      <c r="BE151" t="s" s="29">
        <v>666</v>
      </c>
      <c r="BF151" s="26"/>
      <c r="BG151" s="26"/>
      <c r="BH151" s="26"/>
      <c r="BI151" s="26"/>
      <c r="BJ151" s="26"/>
      <c r="BK151" s="26">
        <v>1</v>
      </c>
      <c r="BL151" s="26"/>
      <c r="BR151" s="26"/>
      <c r="BS151" s="27"/>
      <c r="BT151" s="26"/>
      <c r="BU151" s="31"/>
      <c r="BV151" s="26"/>
      <c r="BW151" s="26"/>
      <c r="BX151" s="26"/>
      <c r="BY151" s="27"/>
      <c r="GF151" s="26"/>
    </row>
    <row r="152" s="14" customFormat="1" ht="18" customHeight="1" hidden="1">
      <c r="AW152" s="22">
        <f>IF(AX152="","",AW151+1)</f>
        <v>150</v>
      </c>
      <c r="AX152" t="s" s="64">
        <v>226</v>
      </c>
      <c r="AY152" s="100">
        <v>9</v>
      </c>
      <c r="AZ152" s="100">
        <v>3</v>
      </c>
      <c r="BA152" s="100">
        <v>4</v>
      </c>
      <c r="BB152" s="100">
        <v>7</v>
      </c>
      <c r="BC152" t="s" s="101">
        <v>667</v>
      </c>
      <c r="BD152" s="26">
        <v>200000</v>
      </c>
      <c r="BE152" t="s" s="29">
        <v>668</v>
      </c>
      <c r="BF152" s="26"/>
      <c r="BG152" s="26"/>
      <c r="BH152" s="26"/>
      <c r="BI152" s="26"/>
      <c r="BJ152" s="26"/>
      <c r="BK152" s="26">
        <v>1</v>
      </c>
      <c r="BL152" s="26"/>
      <c r="BR152" s="26"/>
      <c r="BS152" s="27"/>
      <c r="BT152" s="26"/>
      <c r="BU152" s="31"/>
      <c r="BV152" s="26"/>
      <c r="BW152" s="26"/>
      <c r="BX152" s="26"/>
      <c r="BY152" s="27"/>
      <c r="GF152" s="26"/>
    </row>
    <row r="153" s="14" customFormat="1" ht="18" customHeight="1" hidden="1">
      <c r="AW153" s="22">
        <f>IF(AX153="","",AW152+1)</f>
        <v>151</v>
      </c>
      <c r="AX153" t="s" s="64">
        <v>237</v>
      </c>
      <c r="AY153" s="100">
        <v>6</v>
      </c>
      <c r="AZ153" s="100">
        <v>6</v>
      </c>
      <c r="BA153" s="100">
        <v>3</v>
      </c>
      <c r="BB153" s="100">
        <v>8</v>
      </c>
      <c r="BC153" t="s" s="101">
        <v>669</v>
      </c>
      <c r="BD153" s="26">
        <v>340000</v>
      </c>
      <c r="BE153" t="s" s="29">
        <v>670</v>
      </c>
      <c r="BF153" s="26"/>
      <c r="BG153" s="26"/>
      <c r="BH153" s="26"/>
      <c r="BI153" s="26"/>
      <c r="BJ153" s="26"/>
      <c r="BK153" s="26">
        <v>1</v>
      </c>
      <c r="BL153" s="26"/>
      <c r="BR153" s="26"/>
      <c r="BS153" s="27"/>
      <c r="BT153" s="26"/>
      <c r="BU153" s="31"/>
      <c r="BV153" s="26"/>
      <c r="BW153" s="26"/>
      <c r="BX153" s="26"/>
      <c r="BY153" s="27"/>
      <c r="GF153" s="26"/>
    </row>
    <row r="154" s="14" customFormat="1" ht="18" customHeight="1" hidden="1">
      <c r="AW154" s="22">
        <f>IF(AX154="","",AW153+1)</f>
        <v>152</v>
      </c>
      <c r="AX154" t="s" s="64">
        <v>207</v>
      </c>
      <c r="AY154" s="100">
        <v>6</v>
      </c>
      <c r="AZ154" s="100">
        <v>3</v>
      </c>
      <c r="BA154" s="100">
        <v>3</v>
      </c>
      <c r="BB154" s="100">
        <v>8</v>
      </c>
      <c r="BC154" t="s" s="101">
        <v>671</v>
      </c>
      <c r="BD154" s="26">
        <v>110000</v>
      </c>
      <c r="BE154" t="s" s="29">
        <v>672</v>
      </c>
      <c r="BF154" s="26"/>
      <c r="BG154" s="26"/>
      <c r="BH154" s="26"/>
      <c r="BI154" s="26"/>
      <c r="BJ154" s="26"/>
      <c r="BK154" s="26">
        <v>1</v>
      </c>
      <c r="BL154" s="26"/>
      <c r="BR154" s="26"/>
      <c r="BS154" s="27"/>
      <c r="BT154" s="26"/>
      <c r="BU154" s="31"/>
      <c r="BV154" s="26"/>
      <c r="BW154" s="26"/>
      <c r="BX154" s="26"/>
      <c r="BY154" s="27"/>
      <c r="GF154" s="26"/>
    </row>
    <row r="155" s="14" customFormat="1" ht="18" customHeight="1" hidden="1">
      <c r="AW155" s="22">
        <f>IF(AX155="","",AW154+1)</f>
        <v>153</v>
      </c>
      <c r="AX155" t="s" s="64">
        <v>200</v>
      </c>
      <c r="AY155" s="100">
        <v>8</v>
      </c>
      <c r="AZ155" s="100">
        <v>2</v>
      </c>
      <c r="BA155" s="100">
        <v>3</v>
      </c>
      <c r="BB155" s="100">
        <v>7</v>
      </c>
      <c r="BC155" t="s" s="101">
        <v>673</v>
      </c>
      <c r="BD155" s="26">
        <v>170000</v>
      </c>
      <c r="BE155" t="s" s="29">
        <v>674</v>
      </c>
      <c r="BF155" s="26"/>
      <c r="BG155" s="26"/>
      <c r="BH155" s="26"/>
      <c r="BI155" s="26"/>
      <c r="BJ155" s="26"/>
      <c r="BK155" s="26">
        <v>1</v>
      </c>
      <c r="BL155" s="26"/>
      <c r="BR155" s="26"/>
      <c r="BS155" s="27"/>
      <c r="BT155" s="26"/>
      <c r="BU155" s="31"/>
      <c r="BV155" s="26"/>
      <c r="BW155" s="26"/>
      <c r="BX155" s="26"/>
      <c r="BY155" s="27"/>
      <c r="GF155" s="100"/>
    </row>
    <row r="156" s="14" customFormat="1" ht="18" customHeight="1" hidden="1">
      <c r="AW156" s="22">
        <f>IF(AX156="","",AW155+1)</f>
        <v>154</v>
      </c>
      <c r="AX156" t="s" s="64">
        <v>216</v>
      </c>
      <c r="AY156" s="100">
        <v>7</v>
      </c>
      <c r="AZ156" s="100">
        <v>3</v>
      </c>
      <c r="BA156" s="100">
        <v>4</v>
      </c>
      <c r="BB156" s="100">
        <v>7</v>
      </c>
      <c r="BC156" t="s" s="101">
        <v>675</v>
      </c>
      <c r="BD156" s="26">
        <v>210000</v>
      </c>
      <c r="BE156" t="s" s="29">
        <v>676</v>
      </c>
      <c r="BF156" s="26"/>
      <c r="BG156" s="26"/>
      <c r="BH156" s="26"/>
      <c r="BI156" s="26"/>
      <c r="BJ156" s="26"/>
      <c r="BK156" s="26">
        <v>1</v>
      </c>
      <c r="BL156" s="26"/>
      <c r="BR156" s="26"/>
      <c r="BS156" s="27"/>
      <c r="BT156" s="26"/>
      <c r="BU156" s="31"/>
      <c r="BV156" s="26"/>
      <c r="BW156" s="26"/>
      <c r="BX156" s="26"/>
      <c r="BY156" s="27"/>
      <c r="GF156" s="26"/>
    </row>
    <row r="157" s="14" customFormat="1" ht="18" customHeight="1" hidden="1">
      <c r="AW157" s="22">
        <f>IF(AX157="","",AW156+1)</f>
        <v>155</v>
      </c>
      <c r="AX157" t="s" s="64">
        <v>246</v>
      </c>
      <c r="AY157" s="100">
        <v>6</v>
      </c>
      <c r="AZ157" s="100">
        <v>5</v>
      </c>
      <c r="BA157" s="100">
        <v>2</v>
      </c>
      <c r="BB157" s="100">
        <v>9</v>
      </c>
      <c r="BC157" t="s" s="101">
        <v>677</v>
      </c>
      <c r="BD157" s="26">
        <v>330000</v>
      </c>
      <c r="BE157" t="s" s="29">
        <v>678</v>
      </c>
      <c r="BF157" s="26"/>
      <c r="BG157" s="26"/>
      <c r="BH157" s="26"/>
      <c r="BI157" s="26"/>
      <c r="BJ157" s="26"/>
      <c r="BK157" s="26">
        <v>1</v>
      </c>
      <c r="BL157" s="26"/>
      <c r="BR157" s="26"/>
      <c r="BS157" s="27"/>
      <c r="BT157" s="26"/>
      <c r="BU157" s="31"/>
      <c r="BV157" s="26"/>
      <c r="BW157" s="26"/>
      <c r="BX157" s="26"/>
      <c r="BY157" s="27"/>
      <c r="GF157" s="26"/>
    </row>
    <row r="158" s="14" customFormat="1" ht="18" customHeight="1" hidden="1">
      <c r="AW158" s="22">
        <f>IF(AX158="","",AW157+1)</f>
        <v>156</v>
      </c>
      <c r="AX158" t="s" s="64">
        <v>247</v>
      </c>
      <c r="AY158" s="100">
        <v>7</v>
      </c>
      <c r="AZ158" s="100">
        <v>4</v>
      </c>
      <c r="BA158" s="100">
        <v>4</v>
      </c>
      <c r="BB158" s="100">
        <v>8</v>
      </c>
      <c r="BC158" t="s" s="101">
        <v>679</v>
      </c>
      <c r="BD158" s="26">
        <v>260000</v>
      </c>
      <c r="BE158" t="s" s="29">
        <v>680</v>
      </c>
      <c r="BF158" s="26"/>
      <c r="BG158" s="26"/>
      <c r="BH158" s="26"/>
      <c r="BI158" s="26"/>
      <c r="BJ158" s="26"/>
      <c r="BK158" s="26">
        <v>1</v>
      </c>
      <c r="BL158" s="26"/>
      <c r="BR158" s="26"/>
      <c r="BS158" s="27"/>
      <c r="BT158" s="26"/>
      <c r="BU158" s="31"/>
      <c r="BV158" s="26"/>
      <c r="BW158" s="26"/>
      <c r="BX158" s="26"/>
      <c r="BY158" s="27"/>
      <c r="GF158" s="26"/>
    </row>
    <row r="159" s="14" customFormat="1" ht="18" customHeight="1" hidden="1">
      <c r="AW159" s="22">
        <f>IF(AX159="","",AW158+1)</f>
        <v>157</v>
      </c>
      <c r="AX159" t="s" s="64">
        <v>251</v>
      </c>
      <c r="AY159" s="100">
        <v>7</v>
      </c>
      <c r="AZ159" s="100">
        <v>2</v>
      </c>
      <c r="BA159" s="100">
        <v>3</v>
      </c>
      <c r="BB159" s="100">
        <v>7</v>
      </c>
      <c r="BC159" t="s" s="101">
        <v>681</v>
      </c>
      <c r="BD159" s="26">
        <v>130000</v>
      </c>
      <c r="BE159" t="s" s="29">
        <v>682</v>
      </c>
      <c r="BF159" s="26"/>
      <c r="BG159" s="26"/>
      <c r="BH159" s="26"/>
      <c r="BI159" s="26"/>
      <c r="BJ159" s="26"/>
      <c r="BK159" s="26">
        <v>1</v>
      </c>
      <c r="BL159" s="26"/>
      <c r="BR159" s="26"/>
      <c r="BS159" s="27"/>
      <c r="BT159" s="26"/>
      <c r="BU159" s="31"/>
      <c r="BV159" s="26"/>
      <c r="BW159" s="26"/>
      <c r="BX159" s="26"/>
      <c r="BY159" s="27"/>
      <c r="GF159" s="26"/>
    </row>
    <row r="160" s="14" customFormat="1" ht="18" customHeight="1" hidden="1">
      <c r="AW160" s="22">
        <f>IF(AX160="","",AW159+1)</f>
        <v>158</v>
      </c>
      <c r="AX160" t="s" s="64">
        <v>281</v>
      </c>
      <c r="AY160" s="100">
        <v>5</v>
      </c>
      <c r="AZ160" s="100">
        <v>6</v>
      </c>
      <c r="BA160" s="100">
        <v>1</v>
      </c>
      <c r="BB160" s="100">
        <v>8</v>
      </c>
      <c r="BC160" t="s" s="101">
        <v>683</v>
      </c>
      <c r="BD160" s="26">
        <v>330000</v>
      </c>
      <c r="BE160" t="s" s="29">
        <v>684</v>
      </c>
      <c r="BF160" s="26"/>
      <c r="BG160" s="26"/>
      <c r="BH160" s="26"/>
      <c r="BI160" s="26"/>
      <c r="BJ160" s="26"/>
      <c r="BK160" s="26">
        <v>1</v>
      </c>
      <c r="BL160" s="26"/>
      <c r="BR160" s="26"/>
      <c r="BS160" s="27"/>
      <c r="BT160" s="26"/>
      <c r="BU160" s="31"/>
      <c r="BV160" s="26"/>
      <c r="BW160" s="26"/>
      <c r="BX160" s="26"/>
      <c r="BY160" s="27"/>
      <c r="GF160" s="100"/>
    </row>
    <row r="161" s="14" customFormat="1" ht="18" customHeight="1" hidden="1">
      <c r="AW161" s="22">
        <f>IF(AX161="","",AW160+1)</f>
        <v>159</v>
      </c>
      <c r="AX161" t="s" s="64">
        <v>267</v>
      </c>
      <c r="AY161" s="100">
        <v>7</v>
      </c>
      <c r="AZ161" s="100">
        <v>3</v>
      </c>
      <c r="BA161" s="100">
        <v>3</v>
      </c>
      <c r="BB161" s="100">
        <v>7</v>
      </c>
      <c r="BC161" t="s" s="101">
        <v>685</v>
      </c>
      <c r="BD161" s="26">
        <v>220000</v>
      </c>
      <c r="BE161" t="s" s="29">
        <v>686</v>
      </c>
      <c r="BF161" s="26"/>
      <c r="BG161" s="26"/>
      <c r="BH161" s="26"/>
      <c r="BI161" s="26"/>
      <c r="BJ161" s="26"/>
      <c r="BK161" s="26">
        <v>1</v>
      </c>
      <c r="BL161" s="26"/>
      <c r="BR161" s="26"/>
      <c r="BS161" s="27"/>
      <c r="BT161" s="26"/>
      <c r="BU161" s="31"/>
      <c r="BV161" s="26"/>
      <c r="BW161" s="26"/>
      <c r="BX161" s="26"/>
      <c r="BY161" s="27"/>
      <c r="GF161" s="26"/>
    </row>
    <row r="162" s="14" customFormat="1" ht="18" customHeight="1" hidden="1">
      <c r="AW162" s="22">
        <f>IF(AX162="","",AW161+1)</f>
        <v>160</v>
      </c>
      <c r="AX162" t="s" s="64">
        <v>240</v>
      </c>
      <c r="AY162" s="100">
        <v>8</v>
      </c>
      <c r="AZ162" s="100">
        <v>3</v>
      </c>
      <c r="BA162" s="100">
        <v>3</v>
      </c>
      <c r="BB162" s="100">
        <v>7</v>
      </c>
      <c r="BC162" t="s" s="101">
        <v>687</v>
      </c>
      <c r="BD162" s="26">
        <v>180000</v>
      </c>
      <c r="BE162" t="s" s="29">
        <v>688</v>
      </c>
      <c r="BF162" s="26"/>
      <c r="BG162" s="26"/>
      <c r="BH162" s="26"/>
      <c r="BI162" s="26"/>
      <c r="BJ162" s="26"/>
      <c r="BK162" s="26">
        <v>1</v>
      </c>
      <c r="BL162" s="26"/>
      <c r="BR162" s="26"/>
      <c r="BS162" s="27"/>
      <c r="BT162" s="26"/>
      <c r="BU162" s="31"/>
      <c r="BV162" s="26"/>
      <c r="BW162" s="26"/>
      <c r="BX162" s="26"/>
      <c r="BY162" s="27"/>
      <c r="GF162" s="26"/>
    </row>
    <row r="163" s="14" customFormat="1" ht="18" customHeight="1" hidden="1">
      <c r="AW163" s="22">
        <f>IF(AX163="","",AW162+1)</f>
        <v>161</v>
      </c>
      <c r="AX163" t="s" s="64">
        <v>217</v>
      </c>
      <c r="AY163" s="100">
        <v>8</v>
      </c>
      <c r="AZ163" s="100">
        <v>3</v>
      </c>
      <c r="BA163" s="100">
        <v>5</v>
      </c>
      <c r="BB163" s="100">
        <v>7</v>
      </c>
      <c r="BC163" t="s" s="101">
        <v>689</v>
      </c>
      <c r="BD163" s="26">
        <v>260000</v>
      </c>
      <c r="BE163" t="s" s="29">
        <v>690</v>
      </c>
      <c r="BF163" s="26"/>
      <c r="BG163" s="26"/>
      <c r="BH163" s="26"/>
      <c r="BI163" s="26"/>
      <c r="BJ163" s="26"/>
      <c r="BK163" s="26">
        <v>1</v>
      </c>
      <c r="BL163" s="26"/>
      <c r="BR163" s="26"/>
      <c r="BS163" s="27"/>
      <c r="BT163" s="26"/>
      <c r="BU163" s="31"/>
      <c r="BV163" s="26"/>
      <c r="BW163" s="26"/>
      <c r="BX163" s="26"/>
      <c r="BY163" s="27"/>
      <c r="GF163" s="26"/>
    </row>
    <row r="164" s="14" customFormat="1" ht="18" customHeight="1" hidden="1">
      <c r="AW164" s="22">
        <f>IF(AX164="","",AW163+1)</f>
        <v>162</v>
      </c>
      <c r="AX164" t="s" s="64">
        <v>224</v>
      </c>
      <c r="AY164" s="100">
        <v>6</v>
      </c>
      <c r="AZ164" s="100">
        <v>3</v>
      </c>
      <c r="BA164" s="100">
        <v>3</v>
      </c>
      <c r="BB164" s="100">
        <v>9</v>
      </c>
      <c r="BC164" t="s" s="101">
        <v>691</v>
      </c>
      <c r="BD164" s="26">
        <v>150000</v>
      </c>
      <c r="BE164" t="s" s="29">
        <v>692</v>
      </c>
      <c r="BF164" s="26"/>
      <c r="BG164" s="26"/>
      <c r="BH164" s="26"/>
      <c r="BI164" s="26"/>
      <c r="BJ164" s="26"/>
      <c r="BK164" s="26">
        <v>1</v>
      </c>
      <c r="BL164" s="26"/>
      <c r="BR164" s="26"/>
      <c r="BS164" s="27"/>
      <c r="BT164" s="26"/>
      <c r="BU164" s="31"/>
      <c r="BV164" s="26"/>
      <c r="BW164" s="26"/>
      <c r="BX164" s="26"/>
      <c r="BY164" s="27"/>
      <c r="GF164" s="26"/>
    </row>
    <row r="165" s="14" customFormat="1" ht="18" customHeight="1" hidden="1">
      <c r="AW165" s="22">
        <f>IF(AX165="","",AW164+1)</f>
        <v>163</v>
      </c>
      <c r="AX165" t="s" s="64">
        <v>213</v>
      </c>
      <c r="AY165" s="100">
        <v>5</v>
      </c>
      <c r="AZ165" s="100">
        <v>5</v>
      </c>
      <c r="BA165" s="100">
        <v>3</v>
      </c>
      <c r="BB165" s="100">
        <v>9</v>
      </c>
      <c r="BC165" t="s" s="101">
        <v>693</v>
      </c>
      <c r="BD165" s="26">
        <v>300000</v>
      </c>
      <c r="BE165" t="s" s="29">
        <v>694</v>
      </c>
      <c r="BF165" s="26"/>
      <c r="BG165" s="26"/>
      <c r="BH165" s="26"/>
      <c r="BI165" s="26"/>
      <c r="BJ165" s="26"/>
      <c r="BK165" s="26">
        <v>1</v>
      </c>
      <c r="BL165" s="26"/>
      <c r="BR165" s="26"/>
      <c r="BS165" s="27"/>
      <c r="BT165" s="26"/>
      <c r="BU165" s="31"/>
      <c r="BV165" s="26"/>
      <c r="BW165" s="26"/>
      <c r="BX165" s="26"/>
      <c r="BY165" s="27"/>
      <c r="GF165" s="26"/>
    </row>
    <row r="166" s="14" customFormat="1" ht="18" customHeight="1" hidden="1">
      <c r="AW166" s="22">
        <f>IF(AX166="","",AW165+1)</f>
        <v>164</v>
      </c>
      <c r="AX166" t="s" s="64">
        <v>695</v>
      </c>
      <c r="AY166" s="100">
        <v>8</v>
      </c>
      <c r="AZ166" s="100">
        <v>3</v>
      </c>
      <c r="BA166" s="100">
        <v>3</v>
      </c>
      <c r="BB166" s="100">
        <v>8</v>
      </c>
      <c r="BC166" t="s" s="101">
        <v>696</v>
      </c>
      <c r="BD166" s="26">
        <v>220000</v>
      </c>
      <c r="BE166" t="s" s="29">
        <v>697</v>
      </c>
      <c r="BF166" s="26"/>
      <c r="BG166" s="26"/>
      <c r="BH166" s="26"/>
      <c r="BI166" s="26"/>
      <c r="BJ166" s="26"/>
      <c r="BK166" s="26">
        <v>1</v>
      </c>
      <c r="BL166" s="26"/>
      <c r="BR166" s="26"/>
      <c r="BS166" s="27"/>
      <c r="BT166" s="26"/>
      <c r="BU166" s="31"/>
      <c r="BV166" s="26"/>
      <c r="BW166" s="26"/>
      <c r="BX166" s="26"/>
      <c r="BY166" s="27"/>
      <c r="GF166" s="26"/>
    </row>
    <row r="167" s="14" customFormat="1" ht="18" customHeight="1" hidden="1">
      <c r="AW167" s="22">
        <f>IF(AX167="","",AW166+1)</f>
        <v>165</v>
      </c>
      <c r="AX167" t="s" s="64">
        <v>276</v>
      </c>
      <c r="AY167" s="100">
        <v>6</v>
      </c>
      <c r="AZ167" s="100">
        <v>3</v>
      </c>
      <c r="BA167" s="100">
        <v>3</v>
      </c>
      <c r="BB167" s="100">
        <v>8</v>
      </c>
      <c r="BC167" t="s" s="101">
        <v>698</v>
      </c>
      <c r="BD167" s="26">
        <v>130000</v>
      </c>
      <c r="BE167" t="s" s="29">
        <v>699</v>
      </c>
      <c r="BF167" s="26"/>
      <c r="BG167" s="26"/>
      <c r="BH167" s="26"/>
      <c r="BI167" s="26"/>
      <c r="BJ167" s="26"/>
      <c r="BK167" s="26">
        <v>1</v>
      </c>
      <c r="BL167" s="26"/>
      <c r="BR167" s="26"/>
      <c r="BS167" s="27"/>
      <c r="BT167" s="26"/>
      <c r="BU167" s="31"/>
      <c r="BV167" s="26"/>
      <c r="BW167" s="26"/>
      <c r="BX167" s="26"/>
      <c r="BY167" s="27"/>
      <c r="GF167" s="100"/>
    </row>
    <row r="168" s="14" customFormat="1" ht="18" customHeight="1" hidden="1">
      <c r="AW168" s="22">
        <f>IF(AX168="","",AW167+1)</f>
        <v>166</v>
      </c>
      <c r="AX168" t="s" s="64">
        <v>191</v>
      </c>
      <c r="AY168" s="100">
        <v>5</v>
      </c>
      <c r="AZ168" s="100">
        <v>4</v>
      </c>
      <c r="BA168" s="100">
        <v>3</v>
      </c>
      <c r="BB168" s="100">
        <v>8</v>
      </c>
      <c r="BC168" t="s" s="101">
        <v>700</v>
      </c>
      <c r="BD168" s="26">
        <v>130000</v>
      </c>
      <c r="BE168" t="s" s="29">
        <v>701</v>
      </c>
      <c r="BF168" s="26"/>
      <c r="BG168" s="26"/>
      <c r="BH168" s="26"/>
      <c r="BI168" s="26"/>
      <c r="BJ168" s="26"/>
      <c r="BK168" s="26">
        <v>1</v>
      </c>
      <c r="BL168" s="26"/>
      <c r="BR168" s="26"/>
      <c r="BS168" s="27"/>
      <c r="BT168" s="26"/>
      <c r="BU168" s="31"/>
      <c r="BV168" s="26"/>
      <c r="BW168" s="26"/>
      <c r="BX168" s="26"/>
      <c r="BY168" s="27"/>
      <c r="GF168" s="26"/>
    </row>
    <row r="169" s="14" customFormat="1" ht="18" customHeight="1" hidden="1">
      <c r="AW169" s="22">
        <f>IF(AX169="","",AW168+1)</f>
        <v>167</v>
      </c>
      <c r="AX169" t="s" s="64">
        <v>221</v>
      </c>
      <c r="AY169" s="100">
        <v>4</v>
      </c>
      <c r="AZ169" s="100">
        <v>5</v>
      </c>
      <c r="BA169" s="100">
        <v>2</v>
      </c>
      <c r="BB169" s="100">
        <v>9</v>
      </c>
      <c r="BC169" t="s" s="101">
        <v>702</v>
      </c>
      <c r="BD169" s="26">
        <v>260000</v>
      </c>
      <c r="BE169" t="s" s="29">
        <v>703</v>
      </c>
      <c r="BF169" s="26"/>
      <c r="BG169" s="26"/>
      <c r="BH169" s="26"/>
      <c r="BI169" s="26"/>
      <c r="BJ169" s="26"/>
      <c r="BK169" s="26">
        <v>1</v>
      </c>
      <c r="BL169" s="26"/>
      <c r="BR169" s="26"/>
      <c r="BS169" s="27"/>
      <c r="BT169" s="26"/>
      <c r="BU169" s="31"/>
      <c r="BV169" s="26"/>
      <c r="BW169" s="26"/>
      <c r="BX169" s="26"/>
      <c r="BY169" s="27"/>
      <c r="GF169" s="26"/>
    </row>
    <row r="170" s="14" customFormat="1" ht="18" customHeight="1" hidden="1">
      <c r="AW170" s="22">
        <f>IF(AX170="","",AW169+1)</f>
        <v>168</v>
      </c>
      <c r="AX170" t="s" s="64">
        <v>219</v>
      </c>
      <c r="AY170" s="100">
        <v>6</v>
      </c>
      <c r="AZ170" s="100">
        <v>6</v>
      </c>
      <c r="BA170" s="100">
        <v>3</v>
      </c>
      <c r="BB170" s="100">
        <v>10</v>
      </c>
      <c r="BC170" t="s" s="101">
        <v>704</v>
      </c>
      <c r="BD170" s="26">
        <v>430000</v>
      </c>
      <c r="BE170" t="s" s="29">
        <v>705</v>
      </c>
      <c r="BF170" s="26"/>
      <c r="BG170" s="26"/>
      <c r="BH170" s="26"/>
      <c r="BI170" s="26"/>
      <c r="BJ170" s="26"/>
      <c r="BK170" s="26">
        <v>1</v>
      </c>
      <c r="BL170" s="26"/>
      <c r="BR170" s="26"/>
      <c r="BS170" s="27"/>
      <c r="BT170" s="26"/>
      <c r="BU170" s="31"/>
      <c r="BV170" s="26"/>
      <c r="BW170" s="26"/>
      <c r="BX170" s="26"/>
      <c r="BY170" s="27"/>
      <c r="GF170" s="100"/>
    </row>
    <row r="171" s="14" customFormat="1" ht="18" customHeight="1" hidden="1">
      <c r="AW171" s="22">
        <f>IF(AX171="","",AW170+1)</f>
        <v>169</v>
      </c>
      <c r="AX171" t="s" s="64">
        <v>192</v>
      </c>
      <c r="AY171" s="100">
        <v>6</v>
      </c>
      <c r="AZ171" s="100">
        <v>2</v>
      </c>
      <c r="BA171" s="100">
        <v>3</v>
      </c>
      <c r="BB171" s="100">
        <v>7</v>
      </c>
      <c r="BC171" t="s" s="101">
        <v>706</v>
      </c>
      <c r="BD171" s="26">
        <v>130000</v>
      </c>
      <c r="BE171" t="s" s="29">
        <v>707</v>
      </c>
      <c r="BF171" s="26"/>
      <c r="BG171" s="26"/>
      <c r="BH171" s="26"/>
      <c r="BI171" s="26"/>
      <c r="BJ171" s="26"/>
      <c r="BK171" s="26">
        <v>1</v>
      </c>
      <c r="BL171" s="26"/>
      <c r="BR171" s="26"/>
      <c r="BS171" s="27"/>
      <c r="BT171" s="26"/>
      <c r="BU171" s="31"/>
      <c r="BV171" s="26"/>
      <c r="BW171" s="26"/>
      <c r="BX171" s="26"/>
      <c r="BY171" s="27"/>
      <c r="GF171" s="26"/>
    </row>
    <row r="172" s="14" customFormat="1" ht="18" customHeight="1" hidden="1">
      <c r="AW172" s="22">
        <f>IF(AX172="","",AW171+1)</f>
        <v>170</v>
      </c>
      <c r="AX172" t="s" s="64">
        <v>196</v>
      </c>
      <c r="AY172" s="100">
        <v>7</v>
      </c>
      <c r="AZ172" s="100">
        <v>4</v>
      </c>
      <c r="BA172" s="100">
        <v>4</v>
      </c>
      <c r="BB172" s="100">
        <v>8</v>
      </c>
      <c r="BC172" t="s" s="101">
        <v>708</v>
      </c>
      <c r="BD172" s="26">
        <v>230000</v>
      </c>
      <c r="BE172" t="s" s="29">
        <v>709</v>
      </c>
      <c r="BF172" s="26"/>
      <c r="BG172" s="26"/>
      <c r="BH172" s="26"/>
      <c r="BI172" s="26"/>
      <c r="BJ172" s="26"/>
      <c r="BK172" s="26">
        <v>1</v>
      </c>
      <c r="BL172" s="26"/>
      <c r="BR172" s="26"/>
      <c r="BS172" s="27"/>
      <c r="BT172" s="26"/>
      <c r="BU172" s="31"/>
      <c r="BV172" s="26"/>
      <c r="BW172" s="26"/>
      <c r="BX172" s="26"/>
      <c r="BY172" s="27"/>
      <c r="GF172" s="26"/>
    </row>
    <row r="173" s="14" customFormat="1" ht="18" customHeight="1" hidden="1">
      <c r="AW173" s="22">
        <f>IF(AX173="","",AW172+1)</f>
        <v>171</v>
      </c>
      <c r="AX173" t="s" s="64">
        <v>141</v>
      </c>
      <c r="AY173" s="100">
        <v>5</v>
      </c>
      <c r="AZ173" s="100">
        <v>3</v>
      </c>
      <c r="BA173" s="100">
        <v>3</v>
      </c>
      <c r="BB173" s="100">
        <v>6</v>
      </c>
      <c r="BC173" t="s" s="101">
        <v>710</v>
      </c>
      <c r="BD173" s="26">
        <v>140000</v>
      </c>
      <c r="BE173" t="s" s="29">
        <v>711</v>
      </c>
      <c r="BF173" s="26"/>
      <c r="BG173" s="26"/>
      <c r="BH173" s="26"/>
      <c r="BI173" s="26"/>
      <c r="BJ173" s="26"/>
      <c r="BK173" s="26">
        <v>1</v>
      </c>
      <c r="BL173" s="26"/>
      <c r="BR173" s="26"/>
      <c r="BS173" s="27"/>
      <c r="BT173" s="26"/>
      <c r="BU173" s="31"/>
      <c r="BV173" s="26"/>
      <c r="BW173" s="26"/>
      <c r="BX173" s="26"/>
      <c r="BY173" s="27"/>
      <c r="GF173" s="26"/>
    </row>
    <row r="174" s="14" customFormat="1" ht="18" customHeight="1" hidden="1">
      <c r="AW174" s="22">
        <f>IF(AX174="","",AW173+1)</f>
        <v>172</v>
      </c>
      <c r="AX174" t="s" s="64">
        <v>268</v>
      </c>
      <c r="AY174" s="100">
        <v>8</v>
      </c>
      <c r="AZ174" s="100">
        <v>2</v>
      </c>
      <c r="BA174" s="100">
        <v>4</v>
      </c>
      <c r="BB174" s="100">
        <v>7</v>
      </c>
      <c r="BC174" t="s" s="101">
        <v>712</v>
      </c>
      <c r="BD174" s="26">
        <v>250000</v>
      </c>
      <c r="BE174" t="s" s="29">
        <v>713</v>
      </c>
      <c r="BF174" s="26"/>
      <c r="BG174" s="26"/>
      <c r="BH174" s="26"/>
      <c r="BI174" s="26"/>
      <c r="BJ174" s="26"/>
      <c r="BK174" s="26">
        <v>1</v>
      </c>
      <c r="BL174" s="26"/>
      <c r="BR174" s="26"/>
      <c r="BS174" s="27"/>
      <c r="BT174" s="26"/>
      <c r="BU174" s="31"/>
      <c r="BV174" s="26"/>
      <c r="BW174" s="26"/>
      <c r="BX174" s="26"/>
      <c r="BY174" s="27"/>
      <c r="GF174" s="26"/>
    </row>
    <row r="175" s="14" customFormat="1" ht="18" customHeight="1" hidden="1">
      <c r="AW175" s="22">
        <f>IF(AX175="","",AW174+1)</f>
        <v>173</v>
      </c>
      <c r="AX175" t="s" s="64">
        <v>199</v>
      </c>
      <c r="AY175" s="100">
        <v>5</v>
      </c>
      <c r="AZ175" s="100">
        <v>6</v>
      </c>
      <c r="BA175" s="100">
        <v>1</v>
      </c>
      <c r="BB175" s="100">
        <v>9</v>
      </c>
      <c r="BC175" t="s" s="101">
        <v>714</v>
      </c>
      <c r="BD175" s="26">
        <v>380000</v>
      </c>
      <c r="BE175" t="s" s="29">
        <v>715</v>
      </c>
      <c r="BF175" s="26"/>
      <c r="BG175" s="26"/>
      <c r="BH175" s="26"/>
      <c r="BI175" s="26"/>
      <c r="BJ175" s="26"/>
      <c r="BK175" s="26">
        <v>1</v>
      </c>
      <c r="BL175" s="26"/>
      <c r="BR175" s="26"/>
      <c r="BS175" s="27"/>
      <c r="BT175" s="26"/>
      <c r="BU175" s="31"/>
      <c r="BV175" s="26"/>
      <c r="BW175" s="26"/>
      <c r="BX175" s="26"/>
      <c r="BY175" s="27"/>
      <c r="GF175" s="100"/>
    </row>
    <row r="176" s="14" customFormat="1" ht="18" customHeight="1" hidden="1">
      <c r="AW176" s="22">
        <f>IF(AX176="","",AW175+1)</f>
        <v>174</v>
      </c>
      <c r="AX176" t="s" s="64">
        <v>262</v>
      </c>
      <c r="AY176" s="100">
        <v>7</v>
      </c>
      <c r="AZ176" s="100">
        <v>3</v>
      </c>
      <c r="BA176" s="100">
        <v>3</v>
      </c>
      <c r="BB176" s="100">
        <v>7</v>
      </c>
      <c r="BC176" t="s" s="101">
        <v>716</v>
      </c>
      <c r="BD176" s="26">
        <v>200000</v>
      </c>
      <c r="BE176" t="s" s="29">
        <v>717</v>
      </c>
      <c r="BF176" s="26"/>
      <c r="BG176" s="26"/>
      <c r="BH176" s="26"/>
      <c r="BI176" s="26"/>
      <c r="BJ176" s="26"/>
      <c r="BK176" s="26">
        <v>1</v>
      </c>
      <c r="BL176" s="26"/>
      <c r="BR176" s="26"/>
      <c r="BS176" s="27"/>
      <c r="BT176" s="26"/>
      <c r="BU176" s="31"/>
      <c r="BV176" s="26"/>
      <c r="BW176" s="26"/>
      <c r="BX176" s="26"/>
      <c r="BY176" s="27"/>
      <c r="GF176" s="26"/>
    </row>
    <row r="177" s="14" customFormat="1" ht="18" customHeight="1" hidden="1">
      <c r="AW177" s="22">
        <f>IF(AX177="","",AW176+1)</f>
        <v>175</v>
      </c>
      <c r="AX177" t="s" s="64">
        <v>291</v>
      </c>
      <c r="AY177" s="100">
        <v>4</v>
      </c>
      <c r="AZ177" s="100">
        <v>6</v>
      </c>
      <c r="BA177" s="100">
        <v>1</v>
      </c>
      <c r="BB177" s="100">
        <v>9</v>
      </c>
      <c r="BC177" t="s" s="101">
        <v>718</v>
      </c>
      <c r="BD177" s="26">
        <v>270000</v>
      </c>
      <c r="BE177" t="s" s="29">
        <v>719</v>
      </c>
      <c r="BF177" s="26"/>
      <c r="BG177" s="26"/>
      <c r="BH177" s="26"/>
      <c r="BI177" s="26"/>
      <c r="BJ177" s="26"/>
      <c r="BK177" s="26">
        <v>1</v>
      </c>
      <c r="BL177" s="26"/>
      <c r="BR177" s="26"/>
      <c r="BS177" s="27"/>
      <c r="BT177" s="26"/>
      <c r="BU177" s="31"/>
      <c r="BV177" s="26"/>
      <c r="BW177" s="26"/>
      <c r="BX177" s="26"/>
      <c r="BY177" s="27"/>
      <c r="GF177" s="26"/>
    </row>
    <row r="178" s="14" customFormat="1" ht="18" customHeight="1" hidden="1">
      <c r="AW178" s="22">
        <f>IF(AX178="","",AW177+1)</f>
        <v>176</v>
      </c>
      <c r="AX178" t="s" s="64">
        <v>261</v>
      </c>
      <c r="AY178" s="100">
        <v>8</v>
      </c>
      <c r="AZ178" s="100">
        <v>3</v>
      </c>
      <c r="BA178" s="100">
        <v>5</v>
      </c>
      <c r="BB178" s="100">
        <v>7</v>
      </c>
      <c r="BC178" t="s" s="101">
        <v>720</v>
      </c>
      <c r="BD178" s="26">
        <v>250000</v>
      </c>
      <c r="BE178" t="s" s="29">
        <v>721</v>
      </c>
      <c r="BF178" s="26"/>
      <c r="BG178" s="26"/>
      <c r="BH178" s="26"/>
      <c r="BI178" s="26"/>
      <c r="BJ178" s="26"/>
      <c r="BK178" s="26">
        <v>1</v>
      </c>
      <c r="BL178" s="26"/>
      <c r="BR178" s="26"/>
      <c r="BS178" s="27"/>
      <c r="BT178" s="26"/>
      <c r="BU178" s="31"/>
      <c r="BV178" s="26"/>
      <c r="BW178" s="26"/>
      <c r="BX178" s="26"/>
      <c r="BY178" s="27"/>
      <c r="GF178" s="26"/>
    </row>
    <row r="179" s="14" customFormat="1" ht="18" customHeight="1" hidden="1">
      <c r="AW179" s="22">
        <f>IF(AX179="","",AW178+1)</f>
        <v>177</v>
      </c>
      <c r="AX179" t="s" s="64">
        <v>149</v>
      </c>
      <c r="AY179" s="100">
        <v>7</v>
      </c>
      <c r="AZ179" s="100">
        <v>2</v>
      </c>
      <c r="BA179" s="100">
        <v>3</v>
      </c>
      <c r="BB179" s="100">
        <v>7</v>
      </c>
      <c r="BC179" t="s" s="101">
        <v>722</v>
      </c>
      <c r="BD179" s="26">
        <v>150000</v>
      </c>
      <c r="BE179" t="s" s="29">
        <v>723</v>
      </c>
      <c r="BF179" s="26"/>
      <c r="BG179" s="26"/>
      <c r="BH179" s="26"/>
      <c r="BI179" s="26"/>
      <c r="BJ179" s="26"/>
      <c r="BK179" s="26">
        <v>1</v>
      </c>
      <c r="BL179" s="26"/>
      <c r="BR179" s="26"/>
      <c r="BS179" s="27"/>
      <c r="BT179" s="26"/>
      <c r="BU179" s="31"/>
      <c r="BV179" s="26"/>
      <c r="BW179" s="26"/>
      <c r="BX179" s="26"/>
      <c r="BY179" s="27"/>
      <c r="GF179" s="26"/>
    </row>
    <row r="180" s="14" customFormat="1" ht="18" customHeight="1" hidden="1">
      <c r="AW180" s="22">
        <f>IF(AX180="","",AW179+1)</f>
        <v>178</v>
      </c>
      <c r="AX180" t="s" s="64">
        <v>236</v>
      </c>
      <c r="AY180" s="100">
        <v>6</v>
      </c>
      <c r="AZ180" s="100">
        <v>4</v>
      </c>
      <c r="BA180" s="100">
        <v>2</v>
      </c>
      <c r="BB180" s="100">
        <v>8</v>
      </c>
      <c r="BC180" t="s" s="101">
        <v>724</v>
      </c>
      <c r="BD180" s="26">
        <v>220000</v>
      </c>
      <c r="BE180" t="s" s="29">
        <v>725</v>
      </c>
      <c r="BF180" s="26"/>
      <c r="BG180" s="26"/>
      <c r="BH180" s="26"/>
      <c r="BI180" s="26"/>
      <c r="BJ180" s="26"/>
      <c r="BK180" s="26">
        <v>1</v>
      </c>
      <c r="BL180" s="26"/>
      <c r="BR180" s="26"/>
      <c r="BS180" s="27"/>
      <c r="BT180" s="26"/>
      <c r="BU180" s="31"/>
      <c r="BV180" s="26"/>
      <c r="BW180" s="26"/>
      <c r="BX180" s="26"/>
      <c r="BY180" s="27"/>
      <c r="GF180" s="26"/>
    </row>
    <row r="181" s="14" customFormat="1" ht="18" customHeight="1" hidden="1">
      <c r="AW181" s="22">
        <f>IF(AX181="","",AW180+1)</f>
        <v>179</v>
      </c>
      <c r="AX181" t="s" s="64">
        <v>279</v>
      </c>
      <c r="AY181" s="100">
        <v>6</v>
      </c>
      <c r="AZ181" s="100">
        <v>3</v>
      </c>
      <c r="BA181" s="100">
        <v>2</v>
      </c>
      <c r="BB181" s="100">
        <v>7</v>
      </c>
      <c r="BC181" t="s" s="101">
        <v>726</v>
      </c>
      <c r="BD181" s="26">
        <v>80000</v>
      </c>
      <c r="BE181" t="s" s="29">
        <v>727</v>
      </c>
      <c r="BF181" s="26"/>
      <c r="BG181" s="26"/>
      <c r="BH181" s="26"/>
      <c r="BI181" s="26"/>
      <c r="BJ181" s="26"/>
      <c r="BK181" s="26">
        <v>1</v>
      </c>
      <c r="BL181" s="26"/>
      <c r="BR181" s="26"/>
      <c r="BS181" s="27"/>
      <c r="BT181" s="26"/>
      <c r="BU181" s="31"/>
      <c r="BV181" s="26"/>
      <c r="BW181" s="26"/>
      <c r="BX181" s="26"/>
      <c r="BY181" s="27"/>
      <c r="GF181" s="100"/>
    </row>
    <row r="182" s="14" customFormat="1" ht="18" customHeight="1" hidden="1">
      <c r="AW182" s="22">
        <f>IF(AX182="","",AW181+1)</f>
        <v>180</v>
      </c>
      <c r="AX182" t="s" s="64">
        <v>252</v>
      </c>
      <c r="AY182" s="100">
        <v>9</v>
      </c>
      <c r="AZ182" s="100">
        <v>2</v>
      </c>
      <c r="BA182" s="100">
        <v>4</v>
      </c>
      <c r="BB182" s="100">
        <v>7</v>
      </c>
      <c r="BC182" t="s" s="101">
        <v>728</v>
      </c>
      <c r="BD182" s="26">
        <v>160000</v>
      </c>
      <c r="BE182" t="s" s="29">
        <v>729</v>
      </c>
      <c r="BF182" s="26"/>
      <c r="BG182" s="26"/>
      <c r="BH182" s="26"/>
      <c r="BI182" s="26"/>
      <c r="BJ182" s="26"/>
      <c r="BK182" s="26">
        <v>1</v>
      </c>
      <c r="BL182" s="26"/>
      <c r="BR182" s="26"/>
      <c r="BS182" s="27"/>
      <c r="BT182" s="26"/>
      <c r="BU182" s="31"/>
      <c r="BV182" s="26"/>
      <c r="BW182" s="26"/>
      <c r="BX182" s="26"/>
      <c r="BY182" s="27"/>
      <c r="GF182" s="26"/>
    </row>
    <row r="183" s="14" customFormat="1" ht="18" customHeight="1" hidden="1">
      <c r="AW183" s="22">
        <f>IF(AX183="","",AW182+1)</f>
        <v>181</v>
      </c>
      <c r="AX183" t="s" s="64">
        <v>173</v>
      </c>
      <c r="AY183" s="100">
        <v>7</v>
      </c>
      <c r="AZ183" s="100">
        <v>4</v>
      </c>
      <c r="BA183" s="100">
        <v>1</v>
      </c>
      <c r="BB183" s="100">
        <v>9</v>
      </c>
      <c r="BC183" t="s" s="101">
        <v>730</v>
      </c>
      <c r="BD183" s="26">
        <v>250000</v>
      </c>
      <c r="BE183" t="s" s="29">
        <v>731</v>
      </c>
      <c r="BF183" s="26"/>
      <c r="BG183" s="26"/>
      <c r="BH183" s="26"/>
      <c r="BI183" s="26"/>
      <c r="BJ183" s="26"/>
      <c r="BK183" s="26">
        <v>1</v>
      </c>
      <c r="BL183" s="26"/>
      <c r="BR183" s="26"/>
      <c r="BS183" s="27"/>
      <c r="BT183" s="26"/>
      <c r="BU183" s="31"/>
      <c r="BV183" s="26"/>
      <c r="BW183" s="26"/>
      <c r="BX183" s="26"/>
      <c r="BY183" s="27"/>
      <c r="GF183" s="26"/>
    </row>
    <row r="184" s="14" customFormat="1" ht="18" customHeight="1" hidden="1">
      <c r="AW184" s="22">
        <f>IF(AX184="","",AW183+1)</f>
        <v>182</v>
      </c>
      <c r="AX184" t="s" s="64">
        <v>278</v>
      </c>
      <c r="AY184" s="100">
        <v>6</v>
      </c>
      <c r="AZ184" s="100">
        <v>3</v>
      </c>
      <c r="BA184" s="100">
        <v>4</v>
      </c>
      <c r="BB184" s="100">
        <v>8</v>
      </c>
      <c r="BC184" t="s" s="101">
        <v>732</v>
      </c>
      <c r="BD184" s="26">
        <v>180000</v>
      </c>
      <c r="BE184" t="s" s="29">
        <v>733</v>
      </c>
      <c r="BF184" s="26"/>
      <c r="BG184" s="26"/>
      <c r="BH184" s="26"/>
      <c r="BI184" s="26"/>
      <c r="BJ184" s="26"/>
      <c r="BK184" s="26">
        <v>1</v>
      </c>
      <c r="BL184" s="26"/>
      <c r="BR184" s="26"/>
      <c r="BS184" s="27"/>
      <c r="BT184" s="26"/>
      <c r="BU184" s="31"/>
      <c r="BV184" s="26"/>
      <c r="BW184" s="26"/>
      <c r="BX184" s="26"/>
      <c r="BY184" s="27"/>
      <c r="GF184" s="26"/>
    </row>
    <row r="185" s="14" customFormat="1" ht="18" customHeight="1" hidden="1">
      <c r="AW185" s="22">
        <f>IF(AX185="","",AW184+1)</f>
        <v>183</v>
      </c>
      <c r="AX185" t="s" s="64">
        <v>270</v>
      </c>
      <c r="AY185" s="100">
        <v>5</v>
      </c>
      <c r="AZ185" s="100">
        <v>3</v>
      </c>
      <c r="BA185" s="100">
        <v>3</v>
      </c>
      <c r="BB185" s="100">
        <v>9</v>
      </c>
      <c r="BC185" t="s" s="101">
        <v>700</v>
      </c>
      <c r="BD185" s="26">
        <v>100000</v>
      </c>
      <c r="BE185" t="s" s="29">
        <v>734</v>
      </c>
      <c r="BF185" s="26"/>
      <c r="BG185" s="26"/>
      <c r="BH185" s="26"/>
      <c r="BI185" s="26"/>
      <c r="BJ185" s="26"/>
      <c r="BK185" s="26">
        <v>1</v>
      </c>
      <c r="BL185" s="26"/>
      <c r="BR185" s="26"/>
      <c r="BS185" s="27"/>
      <c r="BT185" s="26"/>
      <c r="BU185" s="31"/>
      <c r="BV185" s="26"/>
      <c r="BW185" s="26"/>
      <c r="BX185" s="26"/>
      <c r="BY185" s="27"/>
      <c r="GF185" s="26"/>
    </row>
    <row r="186" s="14" customFormat="1" ht="18" customHeight="1" hidden="1">
      <c r="AW186" s="22">
        <f>IF(AX186="","",AW185+1)</f>
        <v>184</v>
      </c>
      <c r="AX186" t="s" s="64">
        <v>282</v>
      </c>
      <c r="AY186" s="100">
        <v>6</v>
      </c>
      <c r="AZ186" s="100">
        <v>4</v>
      </c>
      <c r="BA186" s="100">
        <v>3</v>
      </c>
      <c r="BB186" s="100">
        <v>9</v>
      </c>
      <c r="BC186" t="s" s="101">
        <v>735</v>
      </c>
      <c r="BD186" s="26">
        <v>290000</v>
      </c>
      <c r="BE186" t="s" s="29">
        <v>736</v>
      </c>
      <c r="BF186" s="26"/>
      <c r="BG186" s="26"/>
      <c r="BH186" s="26"/>
      <c r="BI186" s="26"/>
      <c r="BJ186" s="26"/>
      <c r="BK186" s="26">
        <v>1</v>
      </c>
      <c r="BL186" s="26"/>
      <c r="BR186" s="26"/>
      <c r="BS186" s="27"/>
      <c r="BT186" s="26"/>
      <c r="BU186" s="31"/>
      <c r="BV186" s="26"/>
      <c r="BW186" s="26"/>
      <c r="BX186" s="26"/>
      <c r="BY186" s="27"/>
      <c r="GF186" s="100"/>
    </row>
    <row r="187" s="14" customFormat="1" ht="18" customHeight="1" hidden="1">
      <c r="AW187" s="22">
        <f>IF(AX187="","",AW186+1)</f>
        <v>185</v>
      </c>
      <c r="AX187" t="s" s="64">
        <v>182</v>
      </c>
      <c r="AY187" s="100">
        <v>8</v>
      </c>
      <c r="AZ187" s="100">
        <v>4</v>
      </c>
      <c r="BA187" s="100">
        <v>3</v>
      </c>
      <c r="BB187" s="100">
        <v>8</v>
      </c>
      <c r="BC187" t="s" s="101">
        <v>737</v>
      </c>
      <c r="BD187" s="26">
        <v>240000</v>
      </c>
      <c r="BE187" t="s" s="29">
        <v>738</v>
      </c>
      <c r="BF187" s="26"/>
      <c r="BG187" s="26"/>
      <c r="BH187" s="26"/>
      <c r="BI187" s="26"/>
      <c r="BJ187" s="26"/>
      <c r="BK187" s="26">
        <v>1</v>
      </c>
      <c r="BL187" s="26"/>
      <c r="BR187" s="26"/>
      <c r="BS187" s="27"/>
      <c r="BT187" s="26"/>
      <c r="BU187" s="31"/>
      <c r="BV187" s="26"/>
      <c r="BW187" s="26"/>
      <c r="BX187" s="26"/>
      <c r="BY187" s="27"/>
      <c r="GF187" s="26"/>
    </row>
    <row r="188" s="14" customFormat="1" ht="18" customHeight="1" hidden="1">
      <c r="AW188" s="22">
        <f>IF(AX188="","",AW187+1)</f>
        <v>186</v>
      </c>
      <c r="AX188" t="s" s="64">
        <v>250</v>
      </c>
      <c r="AY188" s="100">
        <v>5</v>
      </c>
      <c r="AZ188" s="100">
        <v>4</v>
      </c>
      <c r="BA188" s="100">
        <v>3</v>
      </c>
      <c r="BB188" s="100">
        <v>8</v>
      </c>
      <c r="BC188" t="s" s="101">
        <v>739</v>
      </c>
      <c r="BD188" s="26">
        <v>150000</v>
      </c>
      <c r="BE188" t="s" s="29">
        <v>740</v>
      </c>
      <c r="BF188" s="26"/>
      <c r="BG188" s="26"/>
      <c r="BH188" s="26"/>
      <c r="BI188" s="26"/>
      <c r="BJ188" s="26"/>
      <c r="BK188" s="26">
        <v>1</v>
      </c>
      <c r="BL188" s="26"/>
      <c r="BR188" s="26"/>
      <c r="BS188" s="27"/>
      <c r="BT188" s="26"/>
      <c r="BU188" s="31"/>
      <c r="BV188" s="26"/>
      <c r="BW188" s="26"/>
      <c r="BX188" s="26"/>
      <c r="BY188" s="27"/>
      <c r="GF188" s="26"/>
    </row>
    <row r="189" s="14" customFormat="1" ht="18" customHeight="1" hidden="1">
      <c r="AW189" s="22">
        <f>IF(AX189="","",AW188+1)</f>
        <v>187</v>
      </c>
      <c r="AX189" t="s" s="64">
        <v>169</v>
      </c>
      <c r="AY189" s="100">
        <v>6</v>
      </c>
      <c r="AZ189" s="100">
        <v>4</v>
      </c>
      <c r="BA189" s="100">
        <v>3</v>
      </c>
      <c r="BB189" s="100">
        <v>8</v>
      </c>
      <c r="BC189" t="s" s="101">
        <v>741</v>
      </c>
      <c r="BD189" s="26">
        <v>270000</v>
      </c>
      <c r="BE189" t="s" s="29">
        <v>742</v>
      </c>
      <c r="BF189" s="26"/>
      <c r="BG189" s="26"/>
      <c r="BH189" s="26"/>
      <c r="BI189" s="26"/>
      <c r="BJ189" s="26"/>
      <c r="BK189" s="26">
        <v>1</v>
      </c>
      <c r="BL189" s="26"/>
      <c r="BR189" s="26"/>
      <c r="BS189" s="27"/>
      <c r="BT189" s="26"/>
      <c r="BU189" s="31"/>
      <c r="BV189" s="26"/>
      <c r="BW189" s="26"/>
      <c r="BX189" s="26"/>
      <c r="BY189" s="27"/>
      <c r="GF189" s="26"/>
    </row>
    <row r="190" s="14" customFormat="1" ht="18" customHeight="1" hidden="1">
      <c r="AW190" s="22">
        <f>IF(AX190="","",AW189+1)</f>
        <v>188</v>
      </c>
      <c r="AX190" t="s" s="64">
        <v>214</v>
      </c>
      <c r="AY190" s="100">
        <v>4</v>
      </c>
      <c r="AZ190" s="100">
        <v>4</v>
      </c>
      <c r="BA190" s="100">
        <v>3</v>
      </c>
      <c r="BB190" s="100">
        <v>9</v>
      </c>
      <c r="BC190" t="s" s="101">
        <v>743</v>
      </c>
      <c r="BD190" s="26">
        <v>90000</v>
      </c>
      <c r="BE190" t="s" s="29">
        <v>744</v>
      </c>
      <c r="BF190" s="26"/>
      <c r="BG190" s="26"/>
      <c r="BH190" s="26"/>
      <c r="BI190" s="26"/>
      <c r="BJ190" s="26"/>
      <c r="BK190" s="26">
        <v>1</v>
      </c>
      <c r="BL190" s="26"/>
      <c r="BR190" s="26"/>
      <c r="BS190" s="27"/>
      <c r="BT190" s="26"/>
      <c r="BU190" s="31"/>
      <c r="BV190" s="26"/>
      <c r="BW190" s="26"/>
      <c r="BX190" s="26"/>
      <c r="BY190" s="27"/>
      <c r="GF190" s="100"/>
    </row>
    <row r="191" s="14" customFormat="1" ht="18" customHeight="1" hidden="1">
      <c r="BE191" t="s" s="29">
        <v>745</v>
      </c>
      <c r="BF191" s="26"/>
      <c r="BG191" s="26"/>
      <c r="BH191" s="26"/>
      <c r="BI191" s="26"/>
      <c r="BJ191" s="26"/>
      <c r="BK191" s="26"/>
      <c r="BL191" s="26"/>
      <c r="BR191" s="26"/>
      <c r="BS191" s="27"/>
      <c r="BT191" s="26"/>
      <c r="BU191" s="31"/>
      <c r="BV191" s="26"/>
      <c r="BW191" s="26"/>
      <c r="BX191" s="26"/>
      <c r="BY191" s="27"/>
      <c r="GF191" s="26"/>
    </row>
    <row r="192" s="14" customFormat="1" ht="18" customHeight="1" hidden="1">
      <c r="BE192" s="26"/>
      <c r="BF192" s="26"/>
      <c r="BG192" s="26"/>
      <c r="BH192" s="26"/>
      <c r="BI192" s="26"/>
      <c r="BJ192" s="26"/>
      <c r="BK192" s="26"/>
      <c r="BL192" s="26"/>
      <c r="BR192" s="26"/>
      <c r="BS192" s="27"/>
      <c r="BT192" s="26"/>
      <c r="BU192" s="31"/>
      <c r="BV192" s="26"/>
      <c r="BW192" s="26"/>
      <c r="BX192" s="26"/>
      <c r="BY192" s="27"/>
      <c r="GF192" s="26"/>
    </row>
    <row r="193" s="14" customFormat="1" ht="18" customHeight="1" hidden="1">
      <c r="BE193" s="26"/>
      <c r="BF193" s="26"/>
      <c r="BG193" s="26"/>
      <c r="BH193" s="26"/>
      <c r="BI193" s="26"/>
      <c r="BJ193" s="26"/>
      <c r="BK193" s="26"/>
      <c r="BL193" s="26"/>
      <c r="BR193" s="26"/>
      <c r="BS193" s="27"/>
      <c r="BT193" s="26"/>
      <c r="BU193" s="31"/>
      <c r="BV193" s="26"/>
      <c r="BW193" s="26"/>
      <c r="BX193" s="26"/>
      <c r="BY193" s="27"/>
      <c r="GF193" s="26"/>
    </row>
    <row r="194" s="14" customFormat="1" ht="18" customHeight="1" hidden="1">
      <c r="BE194" s="26"/>
      <c r="BF194" s="26"/>
      <c r="BG194" s="26"/>
      <c r="BH194" s="26"/>
      <c r="BI194" s="26"/>
      <c r="BJ194" s="26"/>
      <c r="BK194" s="26"/>
      <c r="BL194" s="26"/>
      <c r="BR194" s="26"/>
      <c r="BS194" s="27"/>
      <c r="BT194" s="26"/>
      <c r="BU194" s="31"/>
      <c r="BV194" s="26"/>
      <c r="BW194" s="26"/>
      <c r="BX194" s="26"/>
      <c r="BY194" s="27"/>
      <c r="GF194" s="26"/>
    </row>
    <row r="195" s="14" customFormat="1" ht="9.95" customHeight="1" hidden="1">
      <c r="BE195" s="26"/>
      <c r="BF195" s="26"/>
      <c r="BG195" s="26"/>
      <c r="BH195" s="26"/>
      <c r="BI195" s="26"/>
      <c r="BJ195" s="26"/>
      <c r="BK195" s="26"/>
      <c r="BL195" s="26"/>
      <c r="BR195" s="26"/>
      <c r="BS195" s="27"/>
      <c r="BT195" s="26"/>
      <c r="BU195" s="31"/>
      <c r="BV195" s="26"/>
      <c r="BW195" s="26"/>
      <c r="BX195" s="26"/>
      <c r="BY195" s="27"/>
      <c r="GF195" s="26"/>
    </row>
    <row r="196" s="14" customFormat="1" ht="9.95" customHeight="1" hidden="1">
      <c r="BE196" s="26"/>
      <c r="BF196" s="26"/>
      <c r="BG196" s="26"/>
      <c r="BH196" s="26"/>
      <c r="BI196" s="26"/>
      <c r="BJ196" s="26"/>
      <c r="BK196" s="26"/>
      <c r="BL196" s="26"/>
      <c r="BR196" s="26"/>
      <c r="BS196" s="27"/>
      <c r="BT196" s="26"/>
      <c r="BU196" s="31"/>
      <c r="BV196" s="26"/>
      <c r="BW196" s="26"/>
      <c r="BX196" s="26"/>
      <c r="BY196" s="27"/>
      <c r="GF196" s="100"/>
    </row>
    <row r="197" s="14" customFormat="1" ht="9.95" customHeight="1" hidden="1">
      <c r="GF197" s="26"/>
    </row>
    <row r="198" s="14" customFormat="1" ht="9.95" customHeight="1" hidden="1">
      <c r="GF198" s="26"/>
    </row>
    <row r="199" s="14" customFormat="1" ht="9.95" customHeight="1" hidden="1">
      <c r="GF199" s="26"/>
    </row>
    <row r="200" s="14" customFormat="1" ht="9.95" customHeight="1" hidden="1">
      <c r="GF200" s="26"/>
    </row>
    <row r="201" s="14" customFormat="1" ht="9.95" customHeight="1" hidden="1">
      <c r="GF201" s="26"/>
    </row>
    <row r="202" s="14" customFormat="1" ht="9.95" customHeight="1" hidden="1">
      <c r="GF202" s="26"/>
    </row>
    <row r="203" s="14" customFormat="1" ht="9.95" customHeight="1" hidden="1">
      <c r="GF203" s="100"/>
    </row>
    <row r="204" s="14" customFormat="1" ht="9.95" customHeight="1" hidden="1">
      <c r="GF204" s="26"/>
    </row>
    <row r="205" s="14" customFormat="1" ht="9.95" customHeight="1" hidden="1">
      <c r="GF205" s="26"/>
    </row>
    <row r="206" s="14" customFormat="1" ht="9.95" customHeight="1" hidden="1">
      <c r="GF206" s="26"/>
    </row>
    <row r="207" s="14" customFormat="1" ht="9.95" customHeight="1" hidden="1">
      <c r="GF207" s="26"/>
    </row>
    <row r="208" s="14" customFormat="1" ht="9.95" customHeight="1" hidden="1">
      <c r="GF208" s="100"/>
    </row>
    <row r="209" s="14" customFormat="1" ht="9.95" customHeight="1" hidden="1">
      <c r="GF209" s="26"/>
    </row>
    <row r="210" s="14" customFormat="1" ht="9.95" customHeight="1" hidden="1">
      <c r="GF210" s="26"/>
    </row>
    <row r="211" s="14" customFormat="1" ht="9.95" customHeight="1" hidden="1">
      <c r="GF211" s="100"/>
    </row>
    <row r="212" s="14" customFormat="1" ht="9.95" customHeight="1" hidden="1">
      <c r="GF212" s="26"/>
    </row>
    <row r="213" s="14" customFormat="1" ht="9.95" customHeight="1" hidden="1">
      <c r="GF213" s="26"/>
    </row>
    <row r="214" s="14" customFormat="1" ht="9.95" customHeight="1" hidden="1">
      <c r="GF214" s="26"/>
    </row>
    <row r="215" s="14" customFormat="1" ht="9.95" customHeight="1" hidden="1">
      <c r="GF215" s="26"/>
    </row>
    <row r="216" s="14" customFormat="1" ht="9.95" customHeight="1" hidden="1">
      <c r="GF216" s="26"/>
    </row>
    <row r="217" s="14" customFormat="1" ht="9.95" customHeight="1" hidden="1">
      <c r="GF217" s="26"/>
    </row>
    <row r="218" s="14" customFormat="1" ht="9.95" customHeight="1" hidden="1">
      <c r="GF218" s="100"/>
    </row>
    <row r="219" s="14" customFormat="1" ht="9.95" customHeight="1" hidden="1">
      <c r="GF219" s="26"/>
    </row>
    <row r="220" s="14" customFormat="1" ht="9.95" customHeight="1" hidden="1">
      <c r="GF220" s="26"/>
    </row>
    <row r="221" s="14" customFormat="1" ht="9.95" customHeight="1" hidden="1">
      <c r="GF221" s="26"/>
    </row>
    <row r="222" s="14" customFormat="1" ht="9.95" customHeight="1" hidden="1">
      <c r="GF222" s="26"/>
    </row>
    <row r="223" s="14" customFormat="1" ht="9.95" customHeight="1" hidden="1">
      <c r="GF223" s="26"/>
    </row>
    <row r="224" s="14" customFormat="1" ht="9.95" customHeight="1" hidden="1">
      <c r="GF224" s="100"/>
    </row>
    <row r="225" s="14" customFormat="1" ht="9.95" customHeight="1" hidden="1">
      <c r="GF225" s="26"/>
    </row>
    <row r="226" s="14" customFormat="1" ht="9.95" customHeight="1" hidden="1">
      <c r="GF226" s="26"/>
    </row>
    <row r="227" s="14" customFormat="1" ht="9.95" customHeight="1" hidden="1">
      <c r="GF227" s="26"/>
    </row>
    <row r="228" s="14" customFormat="1" ht="9.95" customHeight="1" hidden="1">
      <c r="GF228" s="26"/>
    </row>
    <row r="229" s="14" customFormat="1" ht="9.95" customHeight="1" hidden="1">
      <c r="GF229" s="26"/>
    </row>
    <row r="230" s="14" customFormat="1" ht="9.95" customHeight="1" hidden="1">
      <c r="GF230" s="100"/>
    </row>
    <row r="231" s="14" customFormat="1" ht="9.95" customHeight="1" hidden="1">
      <c r="GF231" s="100"/>
    </row>
    <row r="232" s="14" customFormat="1" ht="9.95" customHeight="1" hidden="1">
      <c r="GF232" s="26"/>
    </row>
    <row r="233" s="14" customFormat="1" ht="9.95" customHeight="1" hidden="1">
      <c r="GF233" s="26"/>
    </row>
    <row r="234" s="14" customFormat="1" ht="9.95" customHeight="1" hidden="1">
      <c r="GF234" s="100"/>
    </row>
    <row r="235" s="14" customFormat="1" ht="9.95" customHeight="1" hidden="1">
      <c r="GF235" s="26"/>
    </row>
    <row r="236" s="14" customFormat="1" ht="9.95" customHeight="1" hidden="1">
      <c r="GF236" s="26"/>
    </row>
    <row r="237" s="14" customFormat="1" ht="9.95" customHeight="1" hidden="1">
      <c r="GF237" s="26"/>
    </row>
    <row r="238" s="14" customFormat="1" ht="9.95" customHeight="1" hidden="1">
      <c r="GF238" s="26"/>
    </row>
    <row r="239" s="14" customFormat="1" ht="9.95" customHeight="1" hidden="1">
      <c r="GF239" s="26"/>
    </row>
  </sheetData>
  <mergeCells count="23">
    <mergeCell ref="L24:S24"/>
    <mergeCell ref="L20:S20"/>
    <mergeCell ref="L23:S23"/>
    <mergeCell ref="L25:S25"/>
    <mergeCell ref="V20:W20"/>
    <mergeCell ref="E19:F19"/>
    <mergeCell ref="V23:W23"/>
    <mergeCell ref="E22:H22"/>
    <mergeCell ref="E24:H24"/>
    <mergeCell ref="I20:K20"/>
    <mergeCell ref="V21:W21"/>
    <mergeCell ref="E20:H20"/>
    <mergeCell ref="L21:S21"/>
    <mergeCell ref="N2:Q2"/>
    <mergeCell ref="I22:K22"/>
    <mergeCell ref="V24:W24"/>
    <mergeCell ref="E23:H23"/>
    <mergeCell ref="G19:H19"/>
    <mergeCell ref="L22:S22"/>
    <mergeCell ref="J19:K19"/>
    <mergeCell ref="V22:W22"/>
    <mergeCell ref="E21:H21"/>
    <mergeCell ref="C19:D25"/>
  </mergeCells>
  <conditionalFormatting sqref="I3:I18">
    <cfRule type="cellIs" dxfId="0" priority="1" operator="equal" stopIfTrue="1">
      <formula>0</formula>
    </cfRule>
    <cfRule type="cellIs" dxfId="1" priority="2" operator="equal" stopIfTrue="1">
      <formula>"Player type quantity surpassed"</formula>
    </cfRule>
  </conditionalFormatting>
  <conditionalFormatting sqref="K3:K18">
    <cfRule type="cellIs" dxfId="2" priority="1" operator="equal" stopIfTrue="1">
      <formula>"n/a"</formula>
    </cfRule>
  </conditionalFormatting>
  <conditionalFormatting sqref="N3:Q18">
    <cfRule type="cellIs" dxfId="3" priority="1" operator="lessThanOrEqual" stopIfTrue="1">
      <formula>-1</formula>
    </cfRule>
  </conditionalFormatting>
  <conditionalFormatting sqref="R3:U18 W3:W18 U19 U25:U26">
    <cfRule type="cellIs" dxfId="4" priority="1" operator="equal" stopIfTrue="1">
      <formula>0</formula>
    </cfRule>
  </conditionalFormatting>
  <conditionalFormatting sqref="X3:X18">
    <cfRule type="cellIs" dxfId="5" priority="1" operator="equal" stopIfTrue="1">
      <formula>"Star"</formula>
    </cfRule>
    <cfRule type="cellIs" dxfId="6" priority="2" operator="equal" stopIfTrue="1">
      <formula>Y3</formula>
    </cfRule>
  </conditionalFormatting>
  <conditionalFormatting sqref="Y3:Y18">
    <cfRule type="cellIs" dxfId="7" priority="1" operator="greaterThan" stopIfTrue="1">
      <formula>AU3</formula>
    </cfRule>
    <cfRule type="cellIs" dxfId="8" priority="2" operator="equal" stopIfTrue="1">
      <formula>0</formula>
    </cfRule>
  </conditionalFormatting>
  <conditionalFormatting sqref="AI3:AI18">
    <cfRule type="cellIs" dxfId="9" priority="1" operator="greaterThan" stopIfTrue="1">
      <formula>AW4</formula>
    </cfRule>
    <cfRule type="cellIs" dxfId="10" priority="2" operator="equal" stopIfTrue="1">
      <formula>0</formula>
    </cfRule>
  </conditionalFormatting>
  <conditionalFormatting sqref="L19:T19">
    <cfRule type="cellIs" dxfId="11" priority="1" operator="equal" stopIfTrue="1">
      <formula>0</formula>
    </cfRule>
  </conditionalFormatting>
  <conditionalFormatting sqref="V24:W24">
    <cfRule type="cellIs" dxfId="12" priority="1" operator="equal" stopIfTrue="1">
      <formula>-500</formula>
    </cfRule>
  </conditionalFormatting>
  <conditionalFormatting sqref="Y24:Y26">
    <cfRule type="cellIs" dxfId="13" priority="1" operator="equal" stopIfTrue="1">
      <formula>"0,0"</formula>
    </cfRule>
  </conditionalFormatting>
  <hyperlinks>
    <hyperlink ref="J25" r:id="rId1" location="" tooltip="" display=""/>
  </hyperlinks>
  <pageMargins left="0.63" right="0.39" top="0.787402" bottom="0.787402" header="0.13" footer="0"/>
  <pageSetup firstPageNumber="1" fitToHeight="1" fitToWidth="1" scale="88" useFirstPageNumber="0" orientation="landscape" pageOrder="downThenOver"/>
  <headerFooter>
    <oddFooter>&amp;C&amp;"Helvetica,Regular"&amp;12&amp;K000000&amp;P</oddFooter>
  </headerFooter>
</worksheet>
</file>

<file path=xl/worksheets/sheet2.xml><?xml version="1.0" encoding="utf-8"?>
<worksheet xmlns:r="http://schemas.openxmlformats.org/officeDocument/2006/relationships" xmlns="http://schemas.openxmlformats.org/spreadsheetml/2006/main">
  <sheetViews>
    <sheetView workbookViewId="0" showGridLines="0" defaultGridColor="1"/>
  </sheetViews>
  <sheetFormatPr defaultColWidth="10" defaultRowHeight="13" customHeight="1" outlineLevelRow="0" outlineLevelCol="0"/>
  <cols>
    <col min="1" max="256" width="10" customWidth="1"/>
  </cols>
  <sheetData/>
  <pageMargins left="0.63" right="0.39" top="0.787402" bottom="0.787402" header="0.13" footer="0"/>
  <pageSetup firstPageNumber="1" fitToHeight="1" fitToWidth="1" scale="88" useFirstPageNumber="0" orientation="landscape" pageOrder="downThenOver"/>
  <headerFooter>
    <oddFooter>&amp;C&amp;"Helvetica,Regular"&amp;12&amp;K000000&amp;P</oddFooter>
  </headerFooter>
  <drawing r:id="rId1"/>
</worksheet>
</file>

<file path=xl/worksheets/sheet3.xml><?xml version="1.0" encoding="utf-8"?>
<worksheet xmlns:r="http://schemas.openxmlformats.org/officeDocument/2006/relationships" xmlns="http://schemas.openxmlformats.org/spreadsheetml/2006/main">
  <dimension ref="A1:AD206"/>
  <sheetViews>
    <sheetView workbookViewId="0" showGridLines="0" defaultGridColor="1"/>
  </sheetViews>
  <sheetFormatPr defaultColWidth="0" defaultRowHeight="0" customHeight="1" outlineLevelRow="0" outlineLevelCol="0"/>
  <cols>
    <col min="1" max="1" width="3.67188" style="207" customWidth="1"/>
    <col min="2" max="2" width="3.67188" style="207" customWidth="1"/>
    <col min="3" max="3" width="3.67188" style="207" customWidth="1"/>
    <col min="4" max="4" width="21.6719" style="207" customWidth="1"/>
    <col min="5" max="5" width="3.67188" style="207" customWidth="1"/>
    <col min="6" max="6" width="1.35156" style="207" customWidth="1"/>
    <col min="7" max="7" width="3.67188" style="207" customWidth="1"/>
    <col min="8" max="8" width="3.67188" style="207" customWidth="1"/>
    <col min="9" max="9" width="1.35156" style="207" customWidth="1"/>
    <col min="10" max="10" width="3.67188" style="207" customWidth="1"/>
    <col min="11" max="11" width="2.67188" style="207" customWidth="1"/>
    <col min="12" max="12" width="1.35156" style="207" customWidth="1"/>
    <col min="13" max="13" width="2.67188" style="207" customWidth="1"/>
    <col min="14" max="14" width="2.67188" style="207" customWidth="1"/>
    <col min="15" max="15" width="1.35156" style="207" customWidth="1"/>
    <col min="16" max="16" width="2.67188" style="207" customWidth="1"/>
    <col min="17" max="17" width="2.67188" style="207" customWidth="1"/>
    <col min="18" max="18" width="1.35156" style="207" customWidth="1"/>
    <col min="19" max="19" width="2.67188" style="207" customWidth="1"/>
    <col min="20" max="20" width="5.35156" style="207" customWidth="1"/>
    <col min="21" max="21" width="4.35156" style="207" customWidth="1"/>
    <col min="22" max="22" width="5.35156" style="207" customWidth="1"/>
    <col min="23" max="23" width="4.17188" style="207" customWidth="1"/>
    <col min="24" max="24" width="87.3516" style="207" customWidth="1"/>
    <col min="25" max="25" width="1.5" style="207" customWidth="1"/>
    <col min="26" max="26" hidden="1" width="0" style="207" customWidth="1"/>
    <col min="27" max="27" hidden="1" width="0" style="207" customWidth="1"/>
    <col min="28" max="28" hidden="1" width="0" style="207" customWidth="1"/>
    <col min="29" max="29" hidden="1" width="0" style="207" customWidth="1"/>
    <col min="30" max="30" hidden="1" width="0" style="207" customWidth="1"/>
    <col min="31" max="256" width="0" style="207" customWidth="1"/>
  </cols>
  <sheetData>
    <row r="1" ht="14.15" customHeight="1">
      <c r="A1" t="s" s="208">
        <v>746</v>
      </c>
      <c r="B1" t="s" s="209">
        <v>747</v>
      </c>
      <c r="C1" t="s" s="210">
        <v>748</v>
      </c>
      <c r="D1" s="211"/>
      <c r="E1" s="212"/>
      <c r="F1" t="s" s="213">
        <v>749</v>
      </c>
      <c r="G1" s="214"/>
      <c r="H1" s="212"/>
      <c r="I1" t="s" s="213">
        <v>30</v>
      </c>
      <c r="J1" s="214"/>
      <c r="K1" s="215"/>
      <c r="L1" t="s" s="216">
        <v>750</v>
      </c>
      <c r="M1" s="217"/>
      <c r="N1" s="218"/>
      <c r="O1" t="s" s="216">
        <v>751</v>
      </c>
      <c r="P1" s="217"/>
      <c r="Q1" s="218"/>
      <c r="R1" t="s" s="216">
        <v>752</v>
      </c>
      <c r="S1" s="219"/>
      <c r="T1" t="s" s="220">
        <v>753</v>
      </c>
      <c r="U1" t="s" s="221">
        <v>754</v>
      </c>
      <c r="V1" s="222"/>
      <c r="W1" s="223"/>
      <c r="X1" s="223"/>
      <c r="Y1" s="224"/>
      <c r="Z1" s="225"/>
      <c r="AA1" s="226"/>
      <c r="AB1" s="226"/>
      <c r="AC1" s="226"/>
      <c r="AD1" s="226"/>
    </row>
    <row r="2" ht="16.6" customHeight="1">
      <c r="A2" s="227">
        <f>SUM(AA1:AA206)</f>
        <v>0</v>
      </c>
      <c r="B2" s="228">
        <f>SUM(AB1:AB206)</f>
        <v>0</v>
      </c>
      <c r="C2" s="229">
        <f>SUM(AC1:AC206)</f>
        <v>0</v>
      </c>
      <c r="D2" t="s" s="230">
        <v>755</v>
      </c>
      <c r="E2" s="231">
        <f>SUM(E6:E206)</f>
        <v>0</v>
      </c>
      <c r="F2" t="s" s="232">
        <v>756</v>
      </c>
      <c r="G2" s="233">
        <f>SUM(G7:G206)</f>
        <v>0</v>
      </c>
      <c r="H2" s="231">
        <f>SUM(H7:H206)</f>
        <v>0</v>
      </c>
      <c r="I2" t="s" s="232">
        <v>756</v>
      </c>
      <c r="J2" s="233">
        <f>SUM(J7:J206)</f>
        <v>0</v>
      </c>
      <c r="K2" s="234">
        <f>SUM(K7:K206)</f>
        <v>0</v>
      </c>
      <c r="L2" t="s" s="235">
        <v>756</v>
      </c>
      <c r="M2" s="236">
        <f>SUM(M7:M206)</f>
        <v>0</v>
      </c>
      <c r="N2" s="237">
        <f>SUM(N7:N206)</f>
        <v>0</v>
      </c>
      <c r="O2" t="s" s="235">
        <v>756</v>
      </c>
      <c r="P2" s="236">
        <f>SUM(P7:P206)</f>
        <v>0</v>
      </c>
      <c r="Q2" s="237">
        <f>SUM(Q7:Q206)</f>
        <v>0</v>
      </c>
      <c r="R2" t="s" s="235">
        <v>756</v>
      </c>
      <c r="S2" s="238">
        <f>SUM(S7:S206)</f>
        <v>0</v>
      </c>
      <c r="T2" s="239">
        <f>SUM(T7:T206)/AD2</f>
        <v>0</v>
      </c>
      <c r="U2" t="s" s="240">
        <v>757</v>
      </c>
      <c r="V2" s="241"/>
      <c r="W2" s="242"/>
      <c r="X2" s="242"/>
      <c r="Y2" s="160"/>
      <c r="Z2" s="225"/>
      <c r="AA2" s="226"/>
      <c r="AB2" s="226"/>
      <c r="AC2" s="226"/>
      <c r="AD2" s="243">
        <f>IF(A2+B2+C2=0,1,A2+B2+C2)</f>
        <v>1</v>
      </c>
    </row>
    <row r="3" ht="14.15" customHeight="1">
      <c r="A3" s="244">
        <f>A2/AD2</f>
        <v>0</v>
      </c>
      <c r="B3" s="245">
        <f>B2/AD2</f>
        <v>0</v>
      </c>
      <c r="C3" s="246">
        <f>C2/AD2</f>
        <v>0</v>
      </c>
      <c r="D3" s="247"/>
      <c r="E3" s="248">
        <f>E2/$AD2</f>
        <v>0</v>
      </c>
      <c r="F3" t="s" s="249">
        <v>756</v>
      </c>
      <c r="G3" s="250">
        <f>G2/$AD2</f>
        <v>0</v>
      </c>
      <c r="H3" s="248">
        <f>H2/$AD2</f>
        <v>0</v>
      </c>
      <c r="I3" t="s" s="249">
        <v>756</v>
      </c>
      <c r="J3" s="250">
        <f>J2/$AD2</f>
        <v>0</v>
      </c>
      <c r="K3" s="251">
        <f>K2/AD2</f>
        <v>0</v>
      </c>
      <c r="L3" t="s" s="249">
        <v>756</v>
      </c>
      <c r="M3" s="252">
        <f>M2/AD2</f>
        <v>0</v>
      </c>
      <c r="N3" s="253">
        <f>N2/AD2</f>
        <v>0</v>
      </c>
      <c r="O3" t="s" s="249">
        <v>756</v>
      </c>
      <c r="P3" s="252">
        <f>P2/AD2</f>
        <v>0</v>
      </c>
      <c r="Q3" s="253">
        <f>Q2/AD2</f>
        <v>0</v>
      </c>
      <c r="R3" t="s" s="249">
        <v>756</v>
      </c>
      <c r="S3" s="254">
        <f>S2/AD2</f>
        <v>0</v>
      </c>
      <c r="T3" s="255"/>
      <c r="U3" s="256"/>
      <c r="V3" s="257"/>
      <c r="W3" s="160"/>
      <c r="X3" s="160"/>
      <c r="Y3" s="160"/>
      <c r="Z3" s="225"/>
      <c r="AA3" s="226"/>
      <c r="AB3" s="226"/>
      <c r="AC3" s="226"/>
      <c r="AD3" s="226"/>
    </row>
    <row r="4" ht="14.65" customHeight="1">
      <c r="A4" s="258"/>
      <c r="B4" s="259"/>
      <c r="C4" s="259"/>
      <c r="D4" s="260"/>
      <c r="E4" s="261"/>
      <c r="F4" s="259"/>
      <c r="G4" s="262"/>
      <c r="H4" s="261"/>
      <c r="I4" s="259"/>
      <c r="J4" s="262"/>
      <c r="K4" s="263"/>
      <c r="L4" s="264"/>
      <c r="M4" s="263"/>
      <c r="N4" s="265"/>
      <c r="O4" s="264"/>
      <c r="P4" s="263"/>
      <c r="Q4" s="265"/>
      <c r="R4" s="264"/>
      <c r="S4" s="263"/>
      <c r="T4" s="261"/>
      <c r="U4" s="266"/>
      <c r="V4" s="267"/>
      <c r="W4" s="267"/>
      <c r="X4" s="267"/>
      <c r="Y4" s="160"/>
      <c r="Z4" s="268"/>
      <c r="AA4" s="243"/>
      <c r="AB4" s="243"/>
      <c r="AC4" s="243"/>
      <c r="AD4" s="243"/>
    </row>
    <row r="5" ht="14.15" customHeight="1">
      <c r="A5" s="269"/>
      <c r="B5" s="270"/>
      <c r="C5" s="271"/>
      <c r="D5" t="s" s="272">
        <v>758</v>
      </c>
      <c r="E5" s="273"/>
      <c r="F5" t="s" s="274">
        <v>29</v>
      </c>
      <c r="G5" s="275"/>
      <c r="H5" s="276"/>
      <c r="I5" t="s" s="277">
        <v>30</v>
      </c>
      <c r="J5" s="278"/>
      <c r="K5" s="279"/>
      <c r="L5" t="s" s="280">
        <v>750</v>
      </c>
      <c r="M5" s="281"/>
      <c r="N5" s="282"/>
      <c r="O5" t="s" s="280">
        <v>751</v>
      </c>
      <c r="P5" s="281"/>
      <c r="Q5" s="282"/>
      <c r="R5" t="s" s="280">
        <v>752</v>
      </c>
      <c r="S5" s="283"/>
      <c r="T5" t="s" s="284">
        <v>759</v>
      </c>
      <c r="U5" s="271"/>
      <c r="V5" t="s" s="284">
        <v>760</v>
      </c>
      <c r="W5" s="271"/>
      <c r="X5" t="s" s="272">
        <v>761</v>
      </c>
      <c r="Y5" s="285"/>
      <c r="Z5" s="286"/>
      <c r="AA5" s="287"/>
      <c r="AB5" s="287"/>
      <c r="AC5" s="287"/>
      <c r="AD5" s="287"/>
    </row>
    <row r="6" ht="8" customHeight="1">
      <c r="A6" s="288">
        <v>0</v>
      </c>
      <c r="B6" s="289"/>
      <c r="C6" s="289"/>
      <c r="D6" s="290"/>
      <c r="E6" s="291"/>
      <c r="F6" s="292"/>
      <c r="G6" s="293"/>
      <c r="H6" s="294"/>
      <c r="I6" s="295"/>
      <c r="J6" s="296"/>
      <c r="K6" s="297"/>
      <c r="L6" s="298"/>
      <c r="M6" s="299"/>
      <c r="N6" s="300"/>
      <c r="O6" s="301"/>
      <c r="P6" s="299"/>
      <c r="Q6" s="300"/>
      <c r="R6" s="301"/>
      <c r="S6" s="299"/>
      <c r="T6" s="291"/>
      <c r="U6" s="302"/>
      <c r="V6" s="291"/>
      <c r="W6" s="290"/>
      <c r="X6" s="290"/>
      <c r="Y6" s="303"/>
      <c r="Z6" s="197"/>
      <c r="AA6" s="197"/>
      <c r="AB6" s="197"/>
      <c r="AC6" s="197"/>
      <c r="AD6" s="304"/>
    </row>
    <row r="7" ht="18" customHeight="1">
      <c r="A7" s="305">
        <f>A6+1</f>
        <v>1</v>
      </c>
      <c r="B7" t="s" s="306">
        <f>IF(AA7=1,"won",IF(AB7=1,"tied",IF(AC7=1,"lost","")))</f>
      </c>
      <c r="C7" s="307"/>
      <c r="D7" s="308"/>
      <c r="E7" s="309"/>
      <c r="F7" t="s" s="310">
        <v>756</v>
      </c>
      <c r="G7" s="311"/>
      <c r="H7" s="294">
        <f>K7+N7+Q7</f>
        <v>0</v>
      </c>
      <c r="I7" t="s" s="310">
        <v>756</v>
      </c>
      <c r="J7" s="296">
        <f>M7+P7+S7</f>
        <v>0</v>
      </c>
      <c r="K7" s="312"/>
      <c r="L7" t="s" s="310">
        <v>756</v>
      </c>
      <c r="M7" s="313"/>
      <c r="N7" s="314"/>
      <c r="O7" t="s" s="310">
        <v>756</v>
      </c>
      <c r="P7" s="313"/>
      <c r="Q7" s="314"/>
      <c r="R7" t="s" s="310">
        <v>756</v>
      </c>
      <c r="S7" s="315"/>
      <c r="T7" s="309"/>
      <c r="U7" t="s" s="316">
        <v>757</v>
      </c>
      <c r="V7" s="309"/>
      <c r="W7" t="s" s="317">
        <v>762</v>
      </c>
      <c r="X7" s="318"/>
      <c r="Y7" s="319"/>
      <c r="Z7" s="320"/>
      <c r="AA7" t="b" s="321">
        <f>IF(E7&gt;G7,IF(G7&lt;&gt;"",1))</f>
        <v>0</v>
      </c>
      <c r="AB7" t="b" s="321">
        <f>IF(E7=G7,IF(G7&lt;&gt;"",1))</f>
        <v>0</v>
      </c>
      <c r="AC7" t="b" s="321">
        <f>IF(E7&lt;G7,IF(E7&lt;&gt;"",1))</f>
        <v>0</v>
      </c>
      <c r="AD7" s="322"/>
    </row>
    <row r="8" ht="18" customHeight="1">
      <c r="A8" s="305">
        <f>A7+1</f>
        <v>2</v>
      </c>
      <c r="B8" t="s" s="306">
        <f>IF(AA8=1,"won",IF(AB8=1,"tied",IF(AC8=1,"lost","")))</f>
      </c>
      <c r="C8" s="307"/>
      <c r="D8" s="308"/>
      <c r="E8" s="309"/>
      <c r="F8" t="s" s="310">
        <v>756</v>
      </c>
      <c r="G8" s="311"/>
      <c r="H8" s="294">
        <f>K8+N8+Q8</f>
        <v>0</v>
      </c>
      <c r="I8" t="s" s="310">
        <v>756</v>
      </c>
      <c r="J8" s="296">
        <f>M8+P8+S8</f>
        <v>0</v>
      </c>
      <c r="K8" s="312"/>
      <c r="L8" t="s" s="310">
        <v>756</v>
      </c>
      <c r="M8" s="313"/>
      <c r="N8" s="314"/>
      <c r="O8" t="s" s="310">
        <v>756</v>
      </c>
      <c r="P8" s="313"/>
      <c r="Q8" s="314"/>
      <c r="R8" t="s" s="310">
        <v>756</v>
      </c>
      <c r="S8" s="315"/>
      <c r="T8" s="309"/>
      <c r="U8" t="s" s="316">
        <v>757</v>
      </c>
      <c r="V8" s="309"/>
      <c r="W8" t="s" s="317">
        <v>762</v>
      </c>
      <c r="X8" s="318"/>
      <c r="Y8" s="319"/>
      <c r="Z8" s="323"/>
      <c r="AA8" t="b" s="324">
        <f>IF(E8&gt;G8,IF(G8&lt;&gt;"",1))</f>
        <v>0</v>
      </c>
      <c r="AB8" t="b" s="324">
        <f>IF(E8=G8,IF(G8&lt;&gt;"",1))</f>
        <v>0</v>
      </c>
      <c r="AC8" t="b" s="324">
        <f>IF(E8&lt;G8,IF(E8&lt;&gt;"",1))</f>
        <v>0</v>
      </c>
      <c r="AD8" s="325"/>
    </row>
    <row r="9" ht="18" customHeight="1">
      <c r="A9" s="305">
        <f>A8+1</f>
        <v>3</v>
      </c>
      <c r="B9" t="s" s="306">
        <f>IF(AA9=1,"won",IF(AB9=1,"tied",IF(AC9=1,"lost","")))</f>
      </c>
      <c r="C9" s="307"/>
      <c r="D9" s="308"/>
      <c r="E9" s="309"/>
      <c r="F9" t="s" s="310">
        <v>756</v>
      </c>
      <c r="G9" s="311"/>
      <c r="H9" s="294">
        <f>K9+N9+Q9</f>
        <v>0</v>
      </c>
      <c r="I9" t="s" s="310">
        <v>756</v>
      </c>
      <c r="J9" s="296">
        <f>M9+P9+S9</f>
        <v>0</v>
      </c>
      <c r="K9" s="312"/>
      <c r="L9" t="s" s="310">
        <v>756</v>
      </c>
      <c r="M9" s="313"/>
      <c r="N9" s="314"/>
      <c r="O9" t="s" s="310">
        <v>756</v>
      </c>
      <c r="P9" s="313"/>
      <c r="Q9" s="314"/>
      <c r="R9" t="s" s="310">
        <v>756</v>
      </c>
      <c r="S9" s="315"/>
      <c r="T9" s="309"/>
      <c r="U9" t="s" s="316">
        <v>757</v>
      </c>
      <c r="V9" s="309"/>
      <c r="W9" t="s" s="317">
        <v>762</v>
      </c>
      <c r="X9" s="318"/>
      <c r="Y9" s="319"/>
      <c r="Z9" s="268"/>
      <c r="AA9" t="b" s="226">
        <f>IF(E9&gt;G9,IF(G9&lt;&gt;"",1))</f>
        <v>0</v>
      </c>
      <c r="AB9" t="b" s="226">
        <f>IF(E9=G9,IF(G9&lt;&gt;"",1))</f>
        <v>0</v>
      </c>
      <c r="AC9" t="b" s="226">
        <f>IF(E9&lt;G9,IF(E9&lt;&gt;"",1))</f>
        <v>0</v>
      </c>
      <c r="AD9" s="243"/>
    </row>
    <row r="10" ht="18" customHeight="1">
      <c r="A10" s="305">
        <f>A9+1</f>
        <v>4</v>
      </c>
      <c r="B10" t="s" s="306">
        <f>IF(AA10=1,"won",IF(AB10=1,"tied",IF(AC10=1,"lost","")))</f>
      </c>
      <c r="C10" s="307"/>
      <c r="D10" s="308"/>
      <c r="E10" s="309"/>
      <c r="F10" t="s" s="310">
        <v>756</v>
      </c>
      <c r="G10" s="311"/>
      <c r="H10" s="294">
        <f>K10+N10+Q10</f>
        <v>0</v>
      </c>
      <c r="I10" t="s" s="310">
        <v>756</v>
      </c>
      <c r="J10" s="296">
        <f>M10+P10+S10</f>
        <v>0</v>
      </c>
      <c r="K10" s="312"/>
      <c r="L10" t="s" s="310">
        <v>756</v>
      </c>
      <c r="M10" s="313"/>
      <c r="N10" s="314"/>
      <c r="O10" t="s" s="310">
        <v>756</v>
      </c>
      <c r="P10" s="313"/>
      <c r="Q10" s="314"/>
      <c r="R10" t="s" s="310">
        <v>756</v>
      </c>
      <c r="S10" s="315"/>
      <c r="T10" s="309"/>
      <c r="U10" t="s" s="316">
        <v>757</v>
      </c>
      <c r="V10" s="309"/>
      <c r="W10" t="s" s="317">
        <v>762</v>
      </c>
      <c r="X10" s="318"/>
      <c r="Y10" s="319"/>
      <c r="Z10" s="268"/>
      <c r="AA10" t="b" s="226">
        <f>IF(E10&gt;G10,IF(G10&lt;&gt;"",1))</f>
        <v>0</v>
      </c>
      <c r="AB10" t="b" s="226">
        <f>IF(E10=G10,IF(G10&lt;&gt;"",1))</f>
        <v>0</v>
      </c>
      <c r="AC10" t="b" s="226">
        <f>IF(E10&lt;G10,IF(E10&lt;&gt;"",1))</f>
        <v>0</v>
      </c>
      <c r="AD10" s="243"/>
    </row>
    <row r="11" ht="18" customHeight="1">
      <c r="A11" s="305">
        <f>A10+1</f>
        <v>5</v>
      </c>
      <c r="B11" t="s" s="306">
        <f>IF(AA11=1,"won",IF(AB11=1,"tied",IF(AC11=1,"lost","")))</f>
      </c>
      <c r="C11" s="307"/>
      <c r="D11" s="308"/>
      <c r="E11" s="309"/>
      <c r="F11" t="s" s="310">
        <v>756</v>
      </c>
      <c r="G11" s="311"/>
      <c r="H11" s="294">
        <f>K11+N11+Q11</f>
        <v>0</v>
      </c>
      <c r="I11" t="s" s="310">
        <v>756</v>
      </c>
      <c r="J11" s="296">
        <f>M11+P11+S11</f>
        <v>0</v>
      </c>
      <c r="K11" s="312"/>
      <c r="L11" t="s" s="310">
        <v>756</v>
      </c>
      <c r="M11" s="313"/>
      <c r="N11" s="314"/>
      <c r="O11" t="s" s="310">
        <v>756</v>
      </c>
      <c r="P11" s="313"/>
      <c r="Q11" s="314"/>
      <c r="R11" t="s" s="310">
        <v>756</v>
      </c>
      <c r="S11" s="315"/>
      <c r="T11" s="309"/>
      <c r="U11" t="s" s="316">
        <v>757</v>
      </c>
      <c r="V11" s="309"/>
      <c r="W11" t="s" s="317">
        <v>762</v>
      </c>
      <c r="X11" s="318"/>
      <c r="Y11" s="319"/>
      <c r="Z11" s="268"/>
      <c r="AA11" t="b" s="226">
        <f>IF(E11&gt;G11,IF(G11&lt;&gt;"",1))</f>
        <v>0</v>
      </c>
      <c r="AB11" t="b" s="226">
        <f>IF(E11=G11,IF(G11&lt;&gt;"",1))</f>
        <v>0</v>
      </c>
      <c r="AC11" t="b" s="226">
        <f>IF(E11&lt;G11,IF(E11&lt;&gt;"",1))</f>
        <v>0</v>
      </c>
      <c r="AD11" s="243"/>
    </row>
    <row r="12" ht="18" customHeight="1">
      <c r="A12" s="305">
        <f>A11+1</f>
        <v>6</v>
      </c>
      <c r="B12" t="s" s="306">
        <f>IF(AA12=1,"won",IF(AB12=1,"tied",IF(AC12=1,"lost","")))</f>
      </c>
      <c r="C12" s="307"/>
      <c r="D12" s="308"/>
      <c r="E12" s="309"/>
      <c r="F12" t="s" s="310">
        <v>756</v>
      </c>
      <c r="G12" s="311"/>
      <c r="H12" s="294">
        <f>K12+N12+Q12</f>
        <v>0</v>
      </c>
      <c r="I12" t="s" s="310">
        <v>756</v>
      </c>
      <c r="J12" s="296">
        <f>M12+P12+S12</f>
        <v>0</v>
      </c>
      <c r="K12" s="312"/>
      <c r="L12" t="s" s="310">
        <v>756</v>
      </c>
      <c r="M12" s="313"/>
      <c r="N12" s="314"/>
      <c r="O12" t="s" s="310">
        <v>756</v>
      </c>
      <c r="P12" s="313"/>
      <c r="Q12" s="314"/>
      <c r="R12" t="s" s="310">
        <v>756</v>
      </c>
      <c r="S12" s="315"/>
      <c r="T12" s="309"/>
      <c r="U12" t="s" s="316">
        <v>757</v>
      </c>
      <c r="V12" s="309"/>
      <c r="W12" t="s" s="317">
        <v>762</v>
      </c>
      <c r="X12" s="318"/>
      <c r="Y12" s="319"/>
      <c r="Z12" s="268"/>
      <c r="AA12" t="b" s="226">
        <f>IF(E12&gt;G12,IF(G12&lt;&gt;"",1))</f>
        <v>0</v>
      </c>
      <c r="AB12" t="b" s="226">
        <f>IF(E12=G12,IF(G12&lt;&gt;"",1))</f>
        <v>0</v>
      </c>
      <c r="AC12" t="b" s="226">
        <f>IF(E12&lt;G12,IF(E12&lt;&gt;"",1))</f>
        <v>0</v>
      </c>
      <c r="AD12" s="243"/>
    </row>
    <row r="13" ht="18" customHeight="1">
      <c r="A13" s="305">
        <f>A12+1</f>
        <v>7</v>
      </c>
      <c r="B13" t="s" s="306">
        <f>IF(AA13=1,"won",IF(AB13=1,"tied",IF(AC13=1,"lost","")))</f>
      </c>
      <c r="C13" s="307"/>
      <c r="D13" s="308"/>
      <c r="E13" s="309"/>
      <c r="F13" t="s" s="310">
        <v>756</v>
      </c>
      <c r="G13" s="311"/>
      <c r="H13" s="294">
        <f>K13+N13+Q13</f>
        <v>0</v>
      </c>
      <c r="I13" t="s" s="310">
        <v>756</v>
      </c>
      <c r="J13" s="296">
        <f>M13+P13+S13</f>
        <v>0</v>
      </c>
      <c r="K13" s="312"/>
      <c r="L13" t="s" s="310">
        <v>756</v>
      </c>
      <c r="M13" s="313"/>
      <c r="N13" s="314"/>
      <c r="O13" t="s" s="310">
        <v>756</v>
      </c>
      <c r="P13" s="313"/>
      <c r="Q13" s="314"/>
      <c r="R13" t="s" s="310">
        <v>756</v>
      </c>
      <c r="S13" s="315"/>
      <c r="T13" s="309"/>
      <c r="U13" t="s" s="316">
        <v>757</v>
      </c>
      <c r="V13" s="309"/>
      <c r="W13" t="s" s="317">
        <v>762</v>
      </c>
      <c r="X13" s="318"/>
      <c r="Y13" s="319"/>
      <c r="Z13" s="268"/>
      <c r="AA13" t="b" s="226">
        <f>IF(E13&gt;G13,IF(G13&lt;&gt;"",1))</f>
        <v>0</v>
      </c>
      <c r="AB13" t="b" s="226">
        <f>IF(E13=G13,IF(G13&lt;&gt;"",1))</f>
        <v>0</v>
      </c>
      <c r="AC13" t="b" s="226">
        <f>IF(E13&lt;G13,IF(E13&lt;&gt;"",1))</f>
        <v>0</v>
      </c>
      <c r="AD13" s="243"/>
    </row>
    <row r="14" ht="18" customHeight="1">
      <c r="A14" s="305">
        <f>A13+1</f>
        <v>8</v>
      </c>
      <c r="B14" t="s" s="306">
        <f>IF(AA14=1,"won",IF(AB14=1,"tied",IF(AC14=1,"lost","")))</f>
      </c>
      <c r="C14" s="307"/>
      <c r="D14" s="308"/>
      <c r="E14" s="309"/>
      <c r="F14" t="s" s="310">
        <v>756</v>
      </c>
      <c r="G14" s="311"/>
      <c r="H14" s="294">
        <f>K14+N14+Q14</f>
        <v>0</v>
      </c>
      <c r="I14" t="s" s="310">
        <v>756</v>
      </c>
      <c r="J14" s="296">
        <f>M14+P14+S14</f>
        <v>0</v>
      </c>
      <c r="K14" s="312"/>
      <c r="L14" t="s" s="310">
        <v>756</v>
      </c>
      <c r="M14" s="313"/>
      <c r="N14" s="314"/>
      <c r="O14" t="s" s="310">
        <v>756</v>
      </c>
      <c r="P14" s="313"/>
      <c r="Q14" s="314"/>
      <c r="R14" t="s" s="310">
        <v>756</v>
      </c>
      <c r="S14" s="315"/>
      <c r="T14" s="309"/>
      <c r="U14" t="s" s="316">
        <v>757</v>
      </c>
      <c r="V14" s="309"/>
      <c r="W14" t="s" s="317">
        <v>762</v>
      </c>
      <c r="X14" s="318"/>
      <c r="Y14" s="319"/>
      <c r="Z14" s="268"/>
      <c r="AA14" t="b" s="226">
        <f>IF(E14&gt;G14,IF(G14&lt;&gt;"",1))</f>
        <v>0</v>
      </c>
      <c r="AB14" t="b" s="226">
        <f>IF(E14=G14,IF(G14&lt;&gt;"",1))</f>
        <v>0</v>
      </c>
      <c r="AC14" t="b" s="226">
        <f>IF(E14&lt;G14,IF(E14&lt;&gt;"",1))</f>
        <v>0</v>
      </c>
      <c r="AD14" s="243"/>
    </row>
    <row r="15" ht="18" customHeight="1">
      <c r="A15" s="305">
        <f>A14+1</f>
        <v>9</v>
      </c>
      <c r="B15" t="s" s="306">
        <f>IF(AA15=1,"won",IF(AB15=1,"tied",IF(AC15=1,"lost","")))</f>
      </c>
      <c r="C15" s="307"/>
      <c r="D15" s="308"/>
      <c r="E15" s="309"/>
      <c r="F15" t="s" s="310">
        <v>756</v>
      </c>
      <c r="G15" s="311"/>
      <c r="H15" s="294">
        <f>K15+N15+Q15</f>
        <v>0</v>
      </c>
      <c r="I15" t="s" s="310">
        <v>756</v>
      </c>
      <c r="J15" s="296">
        <f>M15+P15+S15</f>
        <v>0</v>
      </c>
      <c r="K15" s="312"/>
      <c r="L15" t="s" s="310">
        <v>756</v>
      </c>
      <c r="M15" s="313"/>
      <c r="N15" s="314"/>
      <c r="O15" t="s" s="310">
        <v>756</v>
      </c>
      <c r="P15" s="313"/>
      <c r="Q15" s="314"/>
      <c r="R15" t="s" s="310">
        <v>756</v>
      </c>
      <c r="S15" s="315"/>
      <c r="T15" s="309"/>
      <c r="U15" t="s" s="316">
        <v>757</v>
      </c>
      <c r="V15" s="309"/>
      <c r="W15" t="s" s="317">
        <v>762</v>
      </c>
      <c r="X15" s="318"/>
      <c r="Y15" s="319"/>
      <c r="Z15" s="268"/>
      <c r="AA15" t="b" s="226">
        <f>IF(E15&gt;G15,IF(G15&lt;&gt;"",1))</f>
        <v>0</v>
      </c>
      <c r="AB15" t="b" s="226">
        <f>IF(E15=G15,IF(G15&lt;&gt;"",1))</f>
        <v>0</v>
      </c>
      <c r="AC15" t="b" s="226">
        <f>IF(E15&lt;G15,IF(E15&lt;&gt;"",1))</f>
        <v>0</v>
      </c>
      <c r="AD15" s="243"/>
    </row>
    <row r="16" ht="18" customHeight="1">
      <c r="A16" s="305">
        <f>A15+1</f>
        <v>10</v>
      </c>
      <c r="B16" t="s" s="306">
        <f>IF(AA16=1,"won",IF(AB16=1,"tied",IF(AC16=1,"lost","")))</f>
      </c>
      <c r="C16" s="307"/>
      <c r="D16" s="308"/>
      <c r="E16" s="309"/>
      <c r="F16" t="s" s="310">
        <v>756</v>
      </c>
      <c r="G16" s="311"/>
      <c r="H16" s="294">
        <f>K16+N16+Q16</f>
        <v>0</v>
      </c>
      <c r="I16" t="s" s="310">
        <v>756</v>
      </c>
      <c r="J16" s="296">
        <f>M16+P16+S16</f>
        <v>0</v>
      </c>
      <c r="K16" s="312"/>
      <c r="L16" t="s" s="310">
        <v>756</v>
      </c>
      <c r="M16" s="313"/>
      <c r="N16" s="314"/>
      <c r="O16" t="s" s="310">
        <v>756</v>
      </c>
      <c r="P16" s="313"/>
      <c r="Q16" s="314"/>
      <c r="R16" t="s" s="310">
        <v>756</v>
      </c>
      <c r="S16" s="315"/>
      <c r="T16" s="309"/>
      <c r="U16" t="s" s="316">
        <v>757</v>
      </c>
      <c r="V16" s="309"/>
      <c r="W16" t="s" s="317">
        <v>762</v>
      </c>
      <c r="X16" s="318"/>
      <c r="Y16" s="319"/>
      <c r="Z16" s="268"/>
      <c r="AA16" t="b" s="226">
        <f>IF(E16&gt;G16,IF(G16&lt;&gt;"",1))</f>
        <v>0</v>
      </c>
      <c r="AB16" t="b" s="226">
        <f>IF(E16=G16,IF(G16&lt;&gt;"",1))</f>
        <v>0</v>
      </c>
      <c r="AC16" t="b" s="226">
        <f>IF(E16&lt;G16,IF(E16&lt;&gt;"",1))</f>
        <v>0</v>
      </c>
      <c r="AD16" s="243"/>
    </row>
    <row r="17" ht="18" customHeight="1">
      <c r="A17" s="305">
        <f>A16+1</f>
        <v>11</v>
      </c>
      <c r="B17" t="s" s="306">
        <f>IF(AA17=1,"won",IF(AB17=1,"tied",IF(AC17=1,"lost","")))</f>
      </c>
      <c r="C17" s="307"/>
      <c r="D17" s="308"/>
      <c r="E17" s="309"/>
      <c r="F17" t="s" s="310">
        <v>756</v>
      </c>
      <c r="G17" s="311"/>
      <c r="H17" s="294">
        <f>K17+N17+Q17</f>
        <v>0</v>
      </c>
      <c r="I17" t="s" s="310">
        <v>756</v>
      </c>
      <c r="J17" s="296">
        <f>M17+P17+S17</f>
        <v>0</v>
      </c>
      <c r="K17" s="312"/>
      <c r="L17" t="s" s="310">
        <v>756</v>
      </c>
      <c r="M17" s="313"/>
      <c r="N17" s="314"/>
      <c r="O17" t="s" s="310">
        <v>756</v>
      </c>
      <c r="P17" s="313"/>
      <c r="Q17" s="314"/>
      <c r="R17" t="s" s="310">
        <v>756</v>
      </c>
      <c r="S17" s="315"/>
      <c r="T17" s="309"/>
      <c r="U17" t="s" s="316">
        <v>757</v>
      </c>
      <c r="V17" s="309"/>
      <c r="W17" t="s" s="317">
        <v>762</v>
      </c>
      <c r="X17" s="318"/>
      <c r="Y17" s="319"/>
      <c r="Z17" s="268"/>
      <c r="AA17" t="b" s="226">
        <f>IF(E17&gt;G17,IF(G17&lt;&gt;"",1))</f>
        <v>0</v>
      </c>
      <c r="AB17" t="b" s="226">
        <f>IF(E17=G17,IF(G17&lt;&gt;"",1))</f>
        <v>0</v>
      </c>
      <c r="AC17" t="b" s="226">
        <f>IF(E17&lt;G17,IF(E17&lt;&gt;"",1))</f>
        <v>0</v>
      </c>
      <c r="AD17" s="243"/>
    </row>
    <row r="18" ht="18" customHeight="1">
      <c r="A18" s="305">
        <f>A17+1</f>
        <v>12</v>
      </c>
      <c r="B18" t="s" s="306">
        <f>IF(AA18=1,"won",IF(AB18=1,"tied",IF(AC18=1,"lost","")))</f>
      </c>
      <c r="C18" s="307"/>
      <c r="D18" s="308"/>
      <c r="E18" s="309"/>
      <c r="F18" t="s" s="310">
        <v>756</v>
      </c>
      <c r="G18" s="311"/>
      <c r="H18" s="294">
        <f>K18+N18+Q18</f>
        <v>0</v>
      </c>
      <c r="I18" t="s" s="310">
        <v>756</v>
      </c>
      <c r="J18" s="296">
        <f>M18+P18+S18</f>
        <v>0</v>
      </c>
      <c r="K18" s="312"/>
      <c r="L18" t="s" s="310">
        <v>756</v>
      </c>
      <c r="M18" s="313"/>
      <c r="N18" s="314"/>
      <c r="O18" t="s" s="310">
        <v>756</v>
      </c>
      <c r="P18" s="313"/>
      <c r="Q18" s="314"/>
      <c r="R18" t="s" s="310">
        <v>756</v>
      </c>
      <c r="S18" s="315"/>
      <c r="T18" s="309"/>
      <c r="U18" t="s" s="316">
        <v>757</v>
      </c>
      <c r="V18" s="309"/>
      <c r="W18" t="s" s="317">
        <v>762</v>
      </c>
      <c r="X18" s="318"/>
      <c r="Y18" s="319"/>
      <c r="Z18" s="268"/>
      <c r="AA18" t="b" s="226">
        <f>IF(E18&gt;G18,IF(G18&lt;&gt;"",1))</f>
        <v>0</v>
      </c>
      <c r="AB18" t="b" s="226">
        <f>IF(E18=G18,IF(G18&lt;&gt;"",1))</f>
        <v>0</v>
      </c>
      <c r="AC18" t="b" s="226">
        <f>IF(E18&lt;G18,IF(E18&lt;&gt;"",1))</f>
        <v>0</v>
      </c>
      <c r="AD18" s="243"/>
    </row>
    <row r="19" ht="18" customHeight="1">
      <c r="A19" s="305">
        <f>A18+1</f>
        <v>13</v>
      </c>
      <c r="B19" t="s" s="306">
        <f>IF(AA19=1,"won",IF(AB19=1,"tied",IF(AC19=1,"lost","")))</f>
      </c>
      <c r="C19" s="307"/>
      <c r="D19" s="308"/>
      <c r="E19" s="309"/>
      <c r="F19" t="s" s="310">
        <v>756</v>
      </c>
      <c r="G19" s="311"/>
      <c r="H19" s="294">
        <f>K19+N19+Q19</f>
        <v>0</v>
      </c>
      <c r="I19" t="s" s="310">
        <v>756</v>
      </c>
      <c r="J19" s="296">
        <f>M19+P19+S19</f>
        <v>0</v>
      </c>
      <c r="K19" s="312"/>
      <c r="L19" t="s" s="310">
        <v>756</v>
      </c>
      <c r="M19" s="313"/>
      <c r="N19" s="314"/>
      <c r="O19" t="s" s="310">
        <v>756</v>
      </c>
      <c r="P19" s="313"/>
      <c r="Q19" s="314"/>
      <c r="R19" t="s" s="310">
        <v>756</v>
      </c>
      <c r="S19" s="315"/>
      <c r="T19" s="309"/>
      <c r="U19" t="s" s="316">
        <v>757</v>
      </c>
      <c r="V19" s="309"/>
      <c r="W19" t="s" s="317">
        <v>762</v>
      </c>
      <c r="X19" s="318"/>
      <c r="Y19" s="319"/>
      <c r="Z19" s="268"/>
      <c r="AA19" t="b" s="226">
        <f>IF(E19&gt;G19,IF(G19&lt;&gt;"",1))</f>
        <v>0</v>
      </c>
      <c r="AB19" t="b" s="226">
        <f>IF(E19=G19,IF(G19&lt;&gt;"",1))</f>
        <v>0</v>
      </c>
      <c r="AC19" t="b" s="226">
        <f>IF(E19&lt;G19,IF(E19&lt;&gt;"",1))</f>
        <v>0</v>
      </c>
      <c r="AD19" s="243"/>
    </row>
    <row r="20" ht="18" customHeight="1">
      <c r="A20" s="305">
        <f>A19+1</f>
        <v>14</v>
      </c>
      <c r="B20" t="s" s="306">
        <f>IF(AA20=1,"won",IF(AB20=1,"tied",IF(AC20=1,"lost","")))</f>
      </c>
      <c r="C20" s="307"/>
      <c r="D20" s="308"/>
      <c r="E20" s="309"/>
      <c r="F20" t="s" s="310">
        <v>756</v>
      </c>
      <c r="G20" s="311"/>
      <c r="H20" s="294">
        <f>K20+N20+Q20</f>
        <v>0</v>
      </c>
      <c r="I20" t="s" s="310">
        <v>756</v>
      </c>
      <c r="J20" s="296">
        <f>M20+P20+S20</f>
        <v>0</v>
      </c>
      <c r="K20" s="312"/>
      <c r="L20" t="s" s="310">
        <v>756</v>
      </c>
      <c r="M20" s="313"/>
      <c r="N20" s="314"/>
      <c r="O20" t="s" s="310">
        <v>756</v>
      </c>
      <c r="P20" s="313"/>
      <c r="Q20" s="314"/>
      <c r="R20" t="s" s="310">
        <v>756</v>
      </c>
      <c r="S20" s="315"/>
      <c r="T20" s="309"/>
      <c r="U20" t="s" s="316">
        <v>757</v>
      </c>
      <c r="V20" s="309"/>
      <c r="W20" t="s" s="317">
        <v>762</v>
      </c>
      <c r="X20" s="318"/>
      <c r="Y20" s="319"/>
      <c r="Z20" s="268"/>
      <c r="AA20" t="b" s="226">
        <f>IF(E20&gt;G20,IF(G20&lt;&gt;"",1))</f>
        <v>0</v>
      </c>
      <c r="AB20" t="b" s="226">
        <f>IF(E20=G20,IF(G20&lt;&gt;"",1))</f>
        <v>0</v>
      </c>
      <c r="AC20" t="b" s="226">
        <f>IF(E20&lt;G20,IF(E20&lt;&gt;"",1))</f>
        <v>0</v>
      </c>
      <c r="AD20" s="243"/>
    </row>
    <row r="21" ht="18" customHeight="1">
      <c r="A21" s="305">
        <f>A20+1</f>
        <v>15</v>
      </c>
      <c r="B21" t="s" s="306">
        <f>IF(AA21=1,"won",IF(AB21=1,"tied",IF(AC21=1,"lost","")))</f>
      </c>
      <c r="C21" s="307"/>
      <c r="D21" s="308"/>
      <c r="E21" s="309"/>
      <c r="F21" t="s" s="310">
        <v>756</v>
      </c>
      <c r="G21" s="311"/>
      <c r="H21" s="294">
        <f>K21+N21+Q21</f>
        <v>0</v>
      </c>
      <c r="I21" t="s" s="310">
        <v>756</v>
      </c>
      <c r="J21" s="296">
        <f>M21+P21+S21</f>
        <v>0</v>
      </c>
      <c r="K21" s="312"/>
      <c r="L21" t="s" s="310">
        <v>756</v>
      </c>
      <c r="M21" s="313"/>
      <c r="N21" s="314"/>
      <c r="O21" t="s" s="310">
        <v>756</v>
      </c>
      <c r="P21" s="313"/>
      <c r="Q21" s="314"/>
      <c r="R21" t="s" s="310">
        <v>756</v>
      </c>
      <c r="S21" s="315"/>
      <c r="T21" s="309"/>
      <c r="U21" t="s" s="316">
        <v>757</v>
      </c>
      <c r="V21" s="309"/>
      <c r="W21" t="s" s="317">
        <v>762</v>
      </c>
      <c r="X21" s="318"/>
      <c r="Y21" s="319"/>
      <c r="Z21" s="268"/>
      <c r="AA21" t="b" s="226">
        <f>IF(E21&gt;G21,IF(G21&lt;&gt;"",1))</f>
        <v>0</v>
      </c>
      <c r="AB21" t="b" s="226">
        <f>IF(E21=G21,IF(G21&lt;&gt;"",1))</f>
        <v>0</v>
      </c>
      <c r="AC21" t="b" s="226">
        <f>IF(E21&lt;G21,IF(E21&lt;&gt;"",1))</f>
        <v>0</v>
      </c>
      <c r="AD21" s="243"/>
    </row>
    <row r="22" ht="18" customHeight="1">
      <c r="A22" s="305">
        <f>A21+1</f>
        <v>16</v>
      </c>
      <c r="B22" t="s" s="306">
        <f>IF(AA22=1,"won",IF(AB22=1,"tied",IF(AC22=1,"lost","")))</f>
      </c>
      <c r="C22" s="307"/>
      <c r="D22" s="308"/>
      <c r="E22" s="309"/>
      <c r="F22" t="s" s="310">
        <v>756</v>
      </c>
      <c r="G22" s="311"/>
      <c r="H22" s="294">
        <f>K22+N22+Q22</f>
        <v>0</v>
      </c>
      <c r="I22" t="s" s="310">
        <v>756</v>
      </c>
      <c r="J22" s="296">
        <f>M22+P22+S22</f>
        <v>0</v>
      </c>
      <c r="K22" s="312"/>
      <c r="L22" t="s" s="310">
        <v>756</v>
      </c>
      <c r="M22" s="313"/>
      <c r="N22" s="314"/>
      <c r="O22" t="s" s="310">
        <v>756</v>
      </c>
      <c r="P22" s="313"/>
      <c r="Q22" s="314"/>
      <c r="R22" t="s" s="310">
        <v>756</v>
      </c>
      <c r="S22" s="315"/>
      <c r="T22" s="309"/>
      <c r="U22" t="s" s="316">
        <v>757</v>
      </c>
      <c r="V22" s="309"/>
      <c r="W22" t="s" s="317">
        <v>762</v>
      </c>
      <c r="X22" s="318"/>
      <c r="Y22" s="319"/>
      <c r="Z22" s="268"/>
      <c r="AA22" t="b" s="226">
        <f>IF(E22&gt;G22,IF(G22&lt;&gt;"",1))</f>
        <v>0</v>
      </c>
      <c r="AB22" t="b" s="226">
        <f>IF(E22=G22,IF(G22&lt;&gt;"",1))</f>
        <v>0</v>
      </c>
      <c r="AC22" t="b" s="226">
        <f>IF(E22&lt;G22,IF(E22&lt;&gt;"",1))</f>
        <v>0</v>
      </c>
      <c r="AD22" s="243"/>
    </row>
    <row r="23" ht="18" customHeight="1">
      <c r="A23" s="305">
        <f>A22+1</f>
        <v>17</v>
      </c>
      <c r="B23" t="s" s="306">
        <f>IF(AA23=1,"won",IF(AB23=1,"tied",IF(AC23=1,"lost","")))</f>
      </c>
      <c r="C23" s="307"/>
      <c r="D23" s="308"/>
      <c r="E23" s="309"/>
      <c r="F23" t="s" s="310">
        <v>756</v>
      </c>
      <c r="G23" s="311"/>
      <c r="H23" s="294">
        <f>K23+N23+Q23</f>
        <v>0</v>
      </c>
      <c r="I23" t="s" s="310">
        <v>756</v>
      </c>
      <c r="J23" s="296">
        <f>M23+P23+S23</f>
        <v>0</v>
      </c>
      <c r="K23" s="312"/>
      <c r="L23" t="s" s="310">
        <v>756</v>
      </c>
      <c r="M23" s="313"/>
      <c r="N23" s="314"/>
      <c r="O23" t="s" s="310">
        <v>756</v>
      </c>
      <c r="P23" s="313"/>
      <c r="Q23" s="314"/>
      <c r="R23" t="s" s="310">
        <v>756</v>
      </c>
      <c r="S23" s="315"/>
      <c r="T23" s="309"/>
      <c r="U23" t="s" s="316">
        <v>757</v>
      </c>
      <c r="V23" s="309"/>
      <c r="W23" t="s" s="317">
        <v>762</v>
      </c>
      <c r="X23" s="318"/>
      <c r="Y23" s="319"/>
      <c r="Z23" s="268"/>
      <c r="AA23" t="b" s="226">
        <f>IF(E23&gt;G23,IF(G23&lt;&gt;"",1))</f>
        <v>0</v>
      </c>
      <c r="AB23" t="b" s="226">
        <f>IF(E23=G23,IF(G23&lt;&gt;"",1))</f>
        <v>0</v>
      </c>
      <c r="AC23" t="b" s="226">
        <f>IF(E23&lt;G23,IF(E23&lt;&gt;"",1))</f>
        <v>0</v>
      </c>
      <c r="AD23" s="243"/>
    </row>
    <row r="24" ht="18" customHeight="1">
      <c r="A24" s="305">
        <f>A23+1</f>
        <v>18</v>
      </c>
      <c r="B24" t="s" s="306">
        <f>IF(AA24=1,"won",IF(AB24=1,"tied",IF(AC24=1,"lost","")))</f>
      </c>
      <c r="C24" s="307"/>
      <c r="D24" s="308"/>
      <c r="E24" s="309"/>
      <c r="F24" t="s" s="310">
        <v>756</v>
      </c>
      <c r="G24" s="311"/>
      <c r="H24" s="294">
        <f>K24+N24+Q24</f>
        <v>0</v>
      </c>
      <c r="I24" t="s" s="310">
        <v>756</v>
      </c>
      <c r="J24" s="296">
        <f>M24+P24+S24</f>
        <v>0</v>
      </c>
      <c r="K24" s="312"/>
      <c r="L24" t="s" s="310">
        <v>756</v>
      </c>
      <c r="M24" s="313"/>
      <c r="N24" s="314"/>
      <c r="O24" t="s" s="310">
        <v>756</v>
      </c>
      <c r="P24" s="313"/>
      <c r="Q24" s="314"/>
      <c r="R24" t="s" s="310">
        <v>756</v>
      </c>
      <c r="S24" s="315"/>
      <c r="T24" s="309"/>
      <c r="U24" t="s" s="316">
        <v>757</v>
      </c>
      <c r="V24" s="309"/>
      <c r="W24" t="s" s="317">
        <v>762</v>
      </c>
      <c r="X24" s="318"/>
      <c r="Y24" s="319"/>
      <c r="Z24" s="268"/>
      <c r="AA24" t="b" s="226">
        <f>IF(E24&gt;G24,IF(G24&lt;&gt;"",1))</f>
        <v>0</v>
      </c>
      <c r="AB24" t="b" s="226">
        <f>IF(E24=G24,IF(G24&lt;&gt;"",1))</f>
        <v>0</v>
      </c>
      <c r="AC24" t="b" s="226">
        <f>IF(E24&lt;G24,IF(E24&lt;&gt;"",1))</f>
        <v>0</v>
      </c>
      <c r="AD24" s="243"/>
    </row>
    <row r="25" ht="18" customHeight="1">
      <c r="A25" s="305">
        <f>A24+1</f>
        <v>19</v>
      </c>
      <c r="B25" t="s" s="306">
        <f>IF(AA25=1,"won",IF(AB25=1,"tied",IF(AC25=1,"lost","")))</f>
      </c>
      <c r="C25" s="307"/>
      <c r="D25" s="308"/>
      <c r="E25" s="309"/>
      <c r="F25" t="s" s="310">
        <v>756</v>
      </c>
      <c r="G25" s="311"/>
      <c r="H25" s="294">
        <f>K25+N25+Q25</f>
        <v>0</v>
      </c>
      <c r="I25" t="s" s="310">
        <v>756</v>
      </c>
      <c r="J25" s="296">
        <f>M25+P25+S25</f>
        <v>0</v>
      </c>
      <c r="K25" s="312"/>
      <c r="L25" t="s" s="310">
        <v>756</v>
      </c>
      <c r="M25" s="313"/>
      <c r="N25" s="314"/>
      <c r="O25" t="s" s="310">
        <v>756</v>
      </c>
      <c r="P25" s="313"/>
      <c r="Q25" s="314"/>
      <c r="R25" t="s" s="310">
        <v>756</v>
      </c>
      <c r="S25" s="315"/>
      <c r="T25" s="309"/>
      <c r="U25" t="s" s="316">
        <v>757</v>
      </c>
      <c r="V25" s="309"/>
      <c r="W25" t="s" s="317">
        <v>762</v>
      </c>
      <c r="X25" s="318"/>
      <c r="Y25" s="319"/>
      <c r="Z25" s="268"/>
      <c r="AA25" t="b" s="226">
        <f>IF(E25&gt;G25,IF(G25&lt;&gt;"",1))</f>
        <v>0</v>
      </c>
      <c r="AB25" t="b" s="226">
        <f>IF(E25=G25,IF(G25&lt;&gt;"",1))</f>
        <v>0</v>
      </c>
      <c r="AC25" t="b" s="226">
        <f>IF(E25&lt;G25,IF(E25&lt;&gt;"",1))</f>
        <v>0</v>
      </c>
      <c r="AD25" s="243"/>
    </row>
    <row r="26" ht="18" customHeight="1">
      <c r="A26" s="305">
        <f>A25+1</f>
        <v>20</v>
      </c>
      <c r="B26" t="s" s="306">
        <f>IF(AA26=1,"won",IF(AB26=1,"tied",IF(AC26=1,"lost","")))</f>
      </c>
      <c r="C26" s="307"/>
      <c r="D26" s="308"/>
      <c r="E26" s="309"/>
      <c r="F26" t="s" s="310">
        <v>756</v>
      </c>
      <c r="G26" s="311"/>
      <c r="H26" s="294">
        <f>K26+N26+Q26</f>
        <v>0</v>
      </c>
      <c r="I26" t="s" s="310">
        <v>756</v>
      </c>
      <c r="J26" s="296">
        <f>M26+P26+S26</f>
        <v>0</v>
      </c>
      <c r="K26" s="312"/>
      <c r="L26" t="s" s="310">
        <v>756</v>
      </c>
      <c r="M26" s="313"/>
      <c r="N26" s="314"/>
      <c r="O26" t="s" s="310">
        <v>756</v>
      </c>
      <c r="P26" s="313"/>
      <c r="Q26" s="314"/>
      <c r="R26" t="s" s="310">
        <v>756</v>
      </c>
      <c r="S26" s="315"/>
      <c r="T26" s="309"/>
      <c r="U26" t="s" s="316">
        <v>757</v>
      </c>
      <c r="V26" s="309"/>
      <c r="W26" t="s" s="317">
        <v>762</v>
      </c>
      <c r="X26" s="318"/>
      <c r="Y26" s="319"/>
      <c r="Z26" s="268"/>
      <c r="AA26" t="b" s="226">
        <f>IF(E26&gt;G26,IF(G26&lt;&gt;"",1))</f>
        <v>0</v>
      </c>
      <c r="AB26" t="b" s="226">
        <f>IF(E26=G26,IF(G26&lt;&gt;"",1))</f>
        <v>0</v>
      </c>
      <c r="AC26" t="b" s="226">
        <f>IF(E26&lt;G26,IF(E26&lt;&gt;"",1))</f>
        <v>0</v>
      </c>
      <c r="AD26" s="243"/>
    </row>
    <row r="27" ht="18" customHeight="1">
      <c r="A27" s="305">
        <f>A26+1</f>
        <v>21</v>
      </c>
      <c r="B27" t="s" s="306">
        <f>IF(AA27=1,"won",IF(AB27=1,"tied",IF(AC27=1,"lost","")))</f>
      </c>
      <c r="C27" s="307"/>
      <c r="D27" s="308"/>
      <c r="E27" s="309"/>
      <c r="F27" t="s" s="310">
        <v>756</v>
      </c>
      <c r="G27" s="311"/>
      <c r="H27" s="294">
        <f>K27+N27+Q27</f>
        <v>0</v>
      </c>
      <c r="I27" t="s" s="310">
        <v>756</v>
      </c>
      <c r="J27" s="296">
        <f>M27+P27+S27</f>
        <v>0</v>
      </c>
      <c r="K27" s="312"/>
      <c r="L27" t="s" s="310">
        <v>756</v>
      </c>
      <c r="M27" s="313"/>
      <c r="N27" s="314"/>
      <c r="O27" t="s" s="310">
        <v>756</v>
      </c>
      <c r="P27" s="313"/>
      <c r="Q27" s="314"/>
      <c r="R27" t="s" s="310">
        <v>756</v>
      </c>
      <c r="S27" s="315"/>
      <c r="T27" s="309"/>
      <c r="U27" t="s" s="316">
        <v>757</v>
      </c>
      <c r="V27" s="309"/>
      <c r="W27" t="s" s="317">
        <v>762</v>
      </c>
      <c r="X27" s="318"/>
      <c r="Y27" s="319"/>
      <c r="Z27" s="268"/>
      <c r="AA27" t="b" s="226">
        <f>IF(E27&gt;G27,IF(G27&lt;&gt;"",1))</f>
        <v>0</v>
      </c>
      <c r="AB27" t="b" s="226">
        <f>IF(E27=G27,IF(G27&lt;&gt;"",1))</f>
        <v>0</v>
      </c>
      <c r="AC27" t="b" s="226">
        <f>IF(E27&lt;G27,IF(E27&lt;&gt;"",1))</f>
        <v>0</v>
      </c>
      <c r="AD27" s="243"/>
    </row>
    <row r="28" ht="18" customHeight="1">
      <c r="A28" s="305">
        <f>A27+1</f>
        <v>22</v>
      </c>
      <c r="B28" t="s" s="306">
        <f>IF(AA28=1,"won",IF(AB28=1,"tied",IF(AC28=1,"lost","")))</f>
      </c>
      <c r="C28" s="307"/>
      <c r="D28" s="308"/>
      <c r="E28" s="309"/>
      <c r="F28" t="s" s="310">
        <v>756</v>
      </c>
      <c r="G28" s="311"/>
      <c r="H28" s="294">
        <f>K28+N28+Q28</f>
        <v>0</v>
      </c>
      <c r="I28" t="s" s="310">
        <v>756</v>
      </c>
      <c r="J28" s="296">
        <f>M28+P28+S28</f>
        <v>0</v>
      </c>
      <c r="K28" s="312"/>
      <c r="L28" t="s" s="310">
        <v>756</v>
      </c>
      <c r="M28" s="313"/>
      <c r="N28" s="314"/>
      <c r="O28" t="s" s="310">
        <v>756</v>
      </c>
      <c r="P28" s="313"/>
      <c r="Q28" s="314"/>
      <c r="R28" t="s" s="310">
        <v>756</v>
      </c>
      <c r="S28" s="315"/>
      <c r="T28" s="309"/>
      <c r="U28" t="s" s="316">
        <v>757</v>
      </c>
      <c r="V28" s="309"/>
      <c r="W28" t="s" s="317">
        <v>762</v>
      </c>
      <c r="X28" s="318"/>
      <c r="Y28" s="319"/>
      <c r="Z28" s="268"/>
      <c r="AA28" t="b" s="226">
        <f>IF(E28&gt;G28,IF(G28&lt;&gt;"",1))</f>
        <v>0</v>
      </c>
      <c r="AB28" t="b" s="226">
        <f>IF(E28=G28,IF(G28&lt;&gt;"",1))</f>
        <v>0</v>
      </c>
      <c r="AC28" t="b" s="226">
        <f>IF(E28&lt;G28,IF(E28&lt;&gt;"",1))</f>
        <v>0</v>
      </c>
      <c r="AD28" s="243"/>
    </row>
    <row r="29" ht="18" customHeight="1">
      <c r="A29" s="305">
        <f>A28+1</f>
        <v>23</v>
      </c>
      <c r="B29" t="s" s="306">
        <f>IF(AA29=1,"won",IF(AB29=1,"tied",IF(AC29=1,"lost","")))</f>
      </c>
      <c r="C29" s="307"/>
      <c r="D29" s="308"/>
      <c r="E29" s="309"/>
      <c r="F29" t="s" s="310">
        <v>756</v>
      </c>
      <c r="G29" s="311"/>
      <c r="H29" s="294">
        <f>K29+N29+Q29</f>
        <v>0</v>
      </c>
      <c r="I29" t="s" s="310">
        <v>756</v>
      </c>
      <c r="J29" s="296">
        <f>M29+P29+S29</f>
        <v>0</v>
      </c>
      <c r="K29" s="312"/>
      <c r="L29" t="s" s="310">
        <v>756</v>
      </c>
      <c r="M29" s="313"/>
      <c r="N29" s="314"/>
      <c r="O29" t="s" s="310">
        <v>756</v>
      </c>
      <c r="P29" s="313"/>
      <c r="Q29" s="314"/>
      <c r="R29" t="s" s="310">
        <v>756</v>
      </c>
      <c r="S29" s="315"/>
      <c r="T29" s="309"/>
      <c r="U29" t="s" s="316">
        <v>757</v>
      </c>
      <c r="V29" s="309"/>
      <c r="W29" t="s" s="317">
        <v>762</v>
      </c>
      <c r="X29" s="318"/>
      <c r="Y29" s="319"/>
      <c r="Z29" s="268"/>
      <c r="AA29" t="b" s="226">
        <f>IF(E29&gt;G29,IF(G29&lt;&gt;"",1))</f>
        <v>0</v>
      </c>
      <c r="AB29" t="b" s="226">
        <f>IF(E29=G29,IF(G29&lt;&gt;"",1))</f>
        <v>0</v>
      </c>
      <c r="AC29" t="b" s="226">
        <f>IF(E29&lt;G29,IF(E29&lt;&gt;"",1))</f>
        <v>0</v>
      </c>
      <c r="AD29" s="243"/>
    </row>
    <row r="30" ht="18" customHeight="1">
      <c r="A30" s="305">
        <f>A29+1</f>
        <v>24</v>
      </c>
      <c r="B30" t="s" s="306">
        <f>IF(AA30=1,"won",IF(AB30=1,"tied",IF(AC30=1,"lost","")))</f>
      </c>
      <c r="C30" s="307"/>
      <c r="D30" s="308"/>
      <c r="E30" s="309"/>
      <c r="F30" t="s" s="310">
        <v>756</v>
      </c>
      <c r="G30" s="311"/>
      <c r="H30" s="294">
        <f>K30+N30+Q30</f>
        <v>0</v>
      </c>
      <c r="I30" t="s" s="310">
        <v>756</v>
      </c>
      <c r="J30" s="296">
        <f>M30+P30+S30</f>
        <v>0</v>
      </c>
      <c r="K30" s="312"/>
      <c r="L30" t="s" s="310">
        <v>756</v>
      </c>
      <c r="M30" s="313"/>
      <c r="N30" s="314"/>
      <c r="O30" t="s" s="310">
        <v>756</v>
      </c>
      <c r="P30" s="313"/>
      <c r="Q30" s="314"/>
      <c r="R30" t="s" s="310">
        <v>756</v>
      </c>
      <c r="S30" s="315"/>
      <c r="T30" s="309"/>
      <c r="U30" t="s" s="316">
        <v>757</v>
      </c>
      <c r="V30" s="309"/>
      <c r="W30" t="s" s="317">
        <v>762</v>
      </c>
      <c r="X30" s="318"/>
      <c r="Y30" s="319"/>
      <c r="Z30" s="268"/>
      <c r="AA30" t="b" s="226">
        <f>IF(E30&gt;G30,IF(G30&lt;&gt;"",1))</f>
        <v>0</v>
      </c>
      <c r="AB30" t="b" s="226">
        <f>IF(E30=G30,IF(G30&lt;&gt;"",1))</f>
        <v>0</v>
      </c>
      <c r="AC30" t="b" s="226">
        <f>IF(E30&lt;G30,IF(E30&lt;&gt;"",1))</f>
        <v>0</v>
      </c>
      <c r="AD30" s="243"/>
    </row>
    <row r="31" ht="18" customHeight="1">
      <c r="A31" s="305">
        <f>A30+1</f>
        <v>25</v>
      </c>
      <c r="B31" t="s" s="306">
        <f>IF(AA31=1,"won",IF(AB31=1,"tied",IF(AC31=1,"lost","")))</f>
      </c>
      <c r="C31" s="307"/>
      <c r="D31" s="308"/>
      <c r="E31" s="309"/>
      <c r="F31" t="s" s="310">
        <v>756</v>
      </c>
      <c r="G31" s="311"/>
      <c r="H31" s="294">
        <f>K31+N31+Q31</f>
        <v>0</v>
      </c>
      <c r="I31" t="s" s="310">
        <v>756</v>
      </c>
      <c r="J31" s="296">
        <f>M31+P31+S31</f>
        <v>0</v>
      </c>
      <c r="K31" s="312"/>
      <c r="L31" t="s" s="310">
        <v>756</v>
      </c>
      <c r="M31" s="313"/>
      <c r="N31" s="314"/>
      <c r="O31" t="s" s="310">
        <v>756</v>
      </c>
      <c r="P31" s="313"/>
      <c r="Q31" s="314"/>
      <c r="R31" t="s" s="310">
        <v>756</v>
      </c>
      <c r="S31" s="315"/>
      <c r="T31" s="309"/>
      <c r="U31" t="s" s="316">
        <v>757</v>
      </c>
      <c r="V31" s="309"/>
      <c r="W31" t="s" s="317">
        <v>762</v>
      </c>
      <c r="X31" s="318"/>
      <c r="Y31" s="319"/>
      <c r="Z31" s="268"/>
      <c r="AA31" t="b" s="226">
        <f>IF(E31&gt;G31,IF(G31&lt;&gt;"",1))</f>
        <v>0</v>
      </c>
      <c r="AB31" t="b" s="226">
        <f>IF(E31=G31,IF(G31&lt;&gt;"",1))</f>
        <v>0</v>
      </c>
      <c r="AC31" t="b" s="226">
        <f>IF(E31&lt;G31,IF(E31&lt;&gt;"",1))</f>
        <v>0</v>
      </c>
      <c r="AD31" s="243"/>
    </row>
    <row r="32" ht="18" customHeight="1">
      <c r="A32" s="305">
        <f>A31+1</f>
        <v>26</v>
      </c>
      <c r="B32" t="s" s="306">
        <f>IF(AA32=1,"won",IF(AB32=1,"tied",IF(AC32=1,"lost","")))</f>
      </c>
      <c r="C32" s="307"/>
      <c r="D32" s="308"/>
      <c r="E32" s="309"/>
      <c r="F32" t="s" s="310">
        <v>756</v>
      </c>
      <c r="G32" s="311"/>
      <c r="H32" s="294">
        <f>K32+N32+Q32</f>
        <v>0</v>
      </c>
      <c r="I32" t="s" s="310">
        <v>756</v>
      </c>
      <c r="J32" s="296">
        <f>M32+P32+S32</f>
        <v>0</v>
      </c>
      <c r="K32" s="312"/>
      <c r="L32" t="s" s="310">
        <v>756</v>
      </c>
      <c r="M32" s="313"/>
      <c r="N32" s="314"/>
      <c r="O32" t="s" s="310">
        <v>756</v>
      </c>
      <c r="P32" s="313"/>
      <c r="Q32" s="314"/>
      <c r="R32" t="s" s="310">
        <v>756</v>
      </c>
      <c r="S32" s="315"/>
      <c r="T32" s="309"/>
      <c r="U32" t="s" s="316">
        <v>757</v>
      </c>
      <c r="V32" s="309"/>
      <c r="W32" t="s" s="317">
        <v>762</v>
      </c>
      <c r="X32" s="318"/>
      <c r="Y32" s="319"/>
      <c r="Z32" s="268"/>
      <c r="AA32" t="b" s="226">
        <f>IF(E32&gt;G32,IF(G32&lt;&gt;"",1))</f>
        <v>0</v>
      </c>
      <c r="AB32" t="b" s="226">
        <f>IF(E32=G32,IF(G32&lt;&gt;"",1))</f>
        <v>0</v>
      </c>
      <c r="AC32" t="b" s="226">
        <f>IF(E32&lt;G32,IF(E32&lt;&gt;"",1))</f>
        <v>0</v>
      </c>
      <c r="AD32" s="243"/>
    </row>
    <row r="33" ht="18" customHeight="1">
      <c r="A33" s="305">
        <f>A32+1</f>
        <v>27</v>
      </c>
      <c r="B33" t="s" s="306">
        <f>IF(AA33=1,"won",IF(AB33=1,"tied",IF(AC33=1,"lost","")))</f>
      </c>
      <c r="C33" s="307"/>
      <c r="D33" s="308"/>
      <c r="E33" s="309"/>
      <c r="F33" t="s" s="310">
        <v>756</v>
      </c>
      <c r="G33" s="311"/>
      <c r="H33" s="294">
        <f>K33+N33+Q33</f>
        <v>0</v>
      </c>
      <c r="I33" t="s" s="310">
        <v>756</v>
      </c>
      <c r="J33" s="296">
        <f>M33+P33+S33</f>
        <v>0</v>
      </c>
      <c r="K33" s="312"/>
      <c r="L33" t="s" s="310">
        <v>756</v>
      </c>
      <c r="M33" s="313"/>
      <c r="N33" s="314"/>
      <c r="O33" t="s" s="310">
        <v>756</v>
      </c>
      <c r="P33" s="313"/>
      <c r="Q33" s="314"/>
      <c r="R33" t="s" s="310">
        <v>756</v>
      </c>
      <c r="S33" s="315"/>
      <c r="T33" s="309"/>
      <c r="U33" t="s" s="316">
        <v>757</v>
      </c>
      <c r="V33" s="309"/>
      <c r="W33" t="s" s="317">
        <v>762</v>
      </c>
      <c r="X33" s="318"/>
      <c r="Y33" s="319"/>
      <c r="Z33" s="268"/>
      <c r="AA33" t="b" s="226">
        <f>IF(E33&gt;G33,IF(G33&lt;&gt;"",1))</f>
        <v>0</v>
      </c>
      <c r="AB33" t="b" s="226">
        <f>IF(E33=G33,IF(G33&lt;&gt;"",1))</f>
        <v>0</v>
      </c>
      <c r="AC33" t="b" s="226">
        <f>IF(E33&lt;G33,IF(E33&lt;&gt;"",1))</f>
        <v>0</v>
      </c>
      <c r="AD33" s="243"/>
    </row>
    <row r="34" ht="18" customHeight="1">
      <c r="A34" s="305">
        <f>A33+1</f>
        <v>28</v>
      </c>
      <c r="B34" t="s" s="306">
        <f>IF(AA34=1,"won",IF(AB34=1,"tied",IF(AC34=1,"lost","")))</f>
      </c>
      <c r="C34" s="307"/>
      <c r="D34" s="308"/>
      <c r="E34" s="309"/>
      <c r="F34" t="s" s="310">
        <v>756</v>
      </c>
      <c r="G34" s="311"/>
      <c r="H34" s="294">
        <f>K34+N34+Q34</f>
        <v>0</v>
      </c>
      <c r="I34" t="s" s="310">
        <v>756</v>
      </c>
      <c r="J34" s="296">
        <f>M34+P34+S34</f>
        <v>0</v>
      </c>
      <c r="K34" s="312"/>
      <c r="L34" t="s" s="310">
        <v>756</v>
      </c>
      <c r="M34" s="313"/>
      <c r="N34" s="314"/>
      <c r="O34" t="s" s="310">
        <v>756</v>
      </c>
      <c r="P34" s="313"/>
      <c r="Q34" s="314"/>
      <c r="R34" t="s" s="310">
        <v>756</v>
      </c>
      <c r="S34" s="315"/>
      <c r="T34" s="309"/>
      <c r="U34" t="s" s="316">
        <v>757</v>
      </c>
      <c r="V34" s="309"/>
      <c r="W34" t="s" s="317">
        <v>762</v>
      </c>
      <c r="X34" s="318"/>
      <c r="Y34" s="319"/>
      <c r="Z34" s="268"/>
      <c r="AA34" t="b" s="226">
        <f>IF(E34&gt;G34,IF(G34&lt;&gt;"",1))</f>
        <v>0</v>
      </c>
      <c r="AB34" t="b" s="226">
        <f>IF(E34=G34,IF(G34&lt;&gt;"",1))</f>
        <v>0</v>
      </c>
      <c r="AC34" t="b" s="226">
        <f>IF(E34&lt;G34,IF(E34&lt;&gt;"",1))</f>
        <v>0</v>
      </c>
      <c r="AD34" s="243"/>
    </row>
    <row r="35" ht="18" customHeight="1">
      <c r="A35" s="305">
        <f>A34+1</f>
        <v>29</v>
      </c>
      <c r="B35" t="s" s="306">
        <f>IF(AA35=1,"won",IF(AB35=1,"tied",IF(AC35=1,"lost","")))</f>
      </c>
      <c r="C35" s="307"/>
      <c r="D35" s="308"/>
      <c r="E35" s="309"/>
      <c r="F35" t="s" s="310">
        <v>756</v>
      </c>
      <c r="G35" s="311"/>
      <c r="H35" s="294">
        <f>K35+N35+Q35</f>
        <v>0</v>
      </c>
      <c r="I35" t="s" s="310">
        <v>756</v>
      </c>
      <c r="J35" s="296">
        <f>M35+P35+S35</f>
        <v>0</v>
      </c>
      <c r="K35" s="312"/>
      <c r="L35" t="s" s="310">
        <v>756</v>
      </c>
      <c r="M35" s="313"/>
      <c r="N35" s="314"/>
      <c r="O35" t="s" s="310">
        <v>756</v>
      </c>
      <c r="P35" s="313"/>
      <c r="Q35" s="314"/>
      <c r="R35" t="s" s="310">
        <v>756</v>
      </c>
      <c r="S35" s="315"/>
      <c r="T35" s="309"/>
      <c r="U35" t="s" s="316">
        <v>757</v>
      </c>
      <c r="V35" s="309"/>
      <c r="W35" t="s" s="317">
        <v>762</v>
      </c>
      <c r="X35" s="318"/>
      <c r="Y35" s="319"/>
      <c r="Z35" s="268"/>
      <c r="AA35" t="b" s="226">
        <f>IF(E35&gt;G35,IF(G35&lt;&gt;"",1))</f>
        <v>0</v>
      </c>
      <c r="AB35" t="b" s="226">
        <f>IF(E35=G35,IF(G35&lt;&gt;"",1))</f>
        <v>0</v>
      </c>
      <c r="AC35" t="b" s="226">
        <f>IF(E35&lt;G35,IF(E35&lt;&gt;"",1))</f>
        <v>0</v>
      </c>
      <c r="AD35" s="243"/>
    </row>
    <row r="36" ht="18" customHeight="1">
      <c r="A36" s="305">
        <f>A35+1</f>
        <v>30</v>
      </c>
      <c r="B36" t="s" s="306">
        <f>IF(AA36=1,"won",IF(AB36=1,"tied",IF(AC36=1,"lost","")))</f>
      </c>
      <c r="C36" s="307"/>
      <c r="D36" s="308"/>
      <c r="E36" s="309"/>
      <c r="F36" t="s" s="310">
        <v>756</v>
      </c>
      <c r="G36" s="311"/>
      <c r="H36" s="294">
        <f>K36+N36+Q36</f>
        <v>0</v>
      </c>
      <c r="I36" t="s" s="310">
        <v>756</v>
      </c>
      <c r="J36" s="296">
        <f>M36+P36+S36</f>
        <v>0</v>
      </c>
      <c r="K36" s="312"/>
      <c r="L36" t="s" s="310">
        <v>756</v>
      </c>
      <c r="M36" s="313"/>
      <c r="N36" s="314"/>
      <c r="O36" t="s" s="310">
        <v>756</v>
      </c>
      <c r="P36" s="313"/>
      <c r="Q36" s="314"/>
      <c r="R36" t="s" s="310">
        <v>756</v>
      </c>
      <c r="S36" s="315"/>
      <c r="T36" s="309"/>
      <c r="U36" t="s" s="316">
        <v>757</v>
      </c>
      <c r="V36" s="309"/>
      <c r="W36" t="s" s="317">
        <v>762</v>
      </c>
      <c r="X36" s="318"/>
      <c r="Y36" s="319"/>
      <c r="Z36" s="268"/>
      <c r="AA36" t="b" s="226">
        <f>IF(E36&gt;G36,IF(G36&lt;&gt;"",1))</f>
        <v>0</v>
      </c>
      <c r="AB36" t="b" s="226">
        <f>IF(E36=G36,IF(G36&lt;&gt;"",1))</f>
        <v>0</v>
      </c>
      <c r="AC36" t="b" s="226">
        <f>IF(E36&lt;G36,IF(E36&lt;&gt;"",1))</f>
        <v>0</v>
      </c>
      <c r="AD36" s="243"/>
    </row>
    <row r="37" ht="18" customHeight="1">
      <c r="A37" s="305">
        <f>A36+1</f>
        <v>31</v>
      </c>
      <c r="B37" t="s" s="306">
        <f>IF(AA37=1,"won",IF(AB37=1,"tied",IF(AC37=1,"lost","")))</f>
      </c>
      <c r="C37" s="307"/>
      <c r="D37" s="308"/>
      <c r="E37" s="309"/>
      <c r="F37" t="s" s="310">
        <v>756</v>
      </c>
      <c r="G37" s="311"/>
      <c r="H37" s="294">
        <f>K37+N37+Q37</f>
        <v>0</v>
      </c>
      <c r="I37" t="s" s="310">
        <v>756</v>
      </c>
      <c r="J37" s="296">
        <f>M37+P37+S37</f>
        <v>0</v>
      </c>
      <c r="K37" s="312"/>
      <c r="L37" t="s" s="310">
        <v>756</v>
      </c>
      <c r="M37" s="313"/>
      <c r="N37" s="314"/>
      <c r="O37" t="s" s="310">
        <v>756</v>
      </c>
      <c r="P37" s="313"/>
      <c r="Q37" s="314"/>
      <c r="R37" t="s" s="310">
        <v>756</v>
      </c>
      <c r="S37" s="315"/>
      <c r="T37" s="309"/>
      <c r="U37" t="s" s="316">
        <v>757</v>
      </c>
      <c r="V37" s="309"/>
      <c r="W37" t="s" s="317">
        <v>762</v>
      </c>
      <c r="X37" s="318"/>
      <c r="Y37" s="319"/>
      <c r="Z37" s="268"/>
      <c r="AA37" t="b" s="226">
        <f>IF(E37&gt;G37,IF(G37&lt;&gt;"",1))</f>
        <v>0</v>
      </c>
      <c r="AB37" t="b" s="226">
        <f>IF(E37=G37,IF(G37&lt;&gt;"",1))</f>
        <v>0</v>
      </c>
      <c r="AC37" t="b" s="226">
        <f>IF(E37&lt;G37,IF(E37&lt;&gt;"",1))</f>
        <v>0</v>
      </c>
      <c r="AD37" s="243"/>
    </row>
    <row r="38" ht="18" customHeight="1">
      <c r="A38" s="305">
        <f>A37+1</f>
        <v>32</v>
      </c>
      <c r="B38" t="s" s="306">
        <f>IF(AA38=1,"won",IF(AB38=1,"tied",IF(AC38=1,"lost","")))</f>
      </c>
      <c r="C38" s="307"/>
      <c r="D38" s="308"/>
      <c r="E38" s="309"/>
      <c r="F38" t="s" s="310">
        <v>756</v>
      </c>
      <c r="G38" s="311"/>
      <c r="H38" s="294">
        <f>K38+N38+Q38</f>
        <v>0</v>
      </c>
      <c r="I38" t="s" s="310">
        <v>756</v>
      </c>
      <c r="J38" s="296">
        <f>M38+P38+S38</f>
        <v>0</v>
      </c>
      <c r="K38" s="312"/>
      <c r="L38" t="s" s="310">
        <v>756</v>
      </c>
      <c r="M38" s="313"/>
      <c r="N38" s="314"/>
      <c r="O38" t="s" s="310">
        <v>756</v>
      </c>
      <c r="P38" s="313"/>
      <c r="Q38" s="314"/>
      <c r="R38" t="s" s="310">
        <v>756</v>
      </c>
      <c r="S38" s="315"/>
      <c r="T38" s="309"/>
      <c r="U38" t="s" s="316">
        <v>757</v>
      </c>
      <c r="V38" s="309"/>
      <c r="W38" t="s" s="317">
        <v>762</v>
      </c>
      <c r="X38" s="318"/>
      <c r="Y38" s="319"/>
      <c r="Z38" s="268"/>
      <c r="AA38" t="b" s="226">
        <f>IF(E38&gt;G38,IF(G38&lt;&gt;"",1))</f>
        <v>0</v>
      </c>
      <c r="AB38" t="b" s="226">
        <f>IF(E38=G38,IF(G38&lt;&gt;"",1))</f>
        <v>0</v>
      </c>
      <c r="AC38" t="b" s="226">
        <f>IF(E38&lt;G38,IF(E38&lt;&gt;"",1))</f>
        <v>0</v>
      </c>
      <c r="AD38" s="243"/>
    </row>
    <row r="39" ht="18" customHeight="1">
      <c r="A39" s="305">
        <f>A38+1</f>
        <v>33</v>
      </c>
      <c r="B39" t="s" s="306">
        <f>IF(AA39=1,"won",IF(AB39=1,"tied",IF(AC39=1,"lost","")))</f>
      </c>
      <c r="C39" s="307"/>
      <c r="D39" s="308"/>
      <c r="E39" s="309"/>
      <c r="F39" t="s" s="310">
        <v>756</v>
      </c>
      <c r="G39" s="311"/>
      <c r="H39" s="294">
        <f>K39+N39+Q39</f>
        <v>0</v>
      </c>
      <c r="I39" t="s" s="310">
        <v>756</v>
      </c>
      <c r="J39" s="296">
        <f>M39+P39+S39</f>
        <v>0</v>
      </c>
      <c r="K39" s="312"/>
      <c r="L39" t="s" s="310">
        <v>756</v>
      </c>
      <c r="M39" s="313"/>
      <c r="N39" s="314"/>
      <c r="O39" t="s" s="310">
        <v>756</v>
      </c>
      <c r="P39" s="313"/>
      <c r="Q39" s="314"/>
      <c r="R39" t="s" s="310">
        <v>756</v>
      </c>
      <c r="S39" s="315"/>
      <c r="T39" s="309"/>
      <c r="U39" t="s" s="316">
        <v>757</v>
      </c>
      <c r="V39" s="309"/>
      <c r="W39" t="s" s="317">
        <v>762</v>
      </c>
      <c r="X39" s="318"/>
      <c r="Y39" s="319"/>
      <c r="Z39" s="268"/>
      <c r="AA39" t="b" s="226">
        <f>IF(E39&gt;G39,IF(G39&lt;&gt;"",1))</f>
        <v>0</v>
      </c>
      <c r="AB39" t="b" s="226">
        <f>IF(E39=G39,IF(G39&lt;&gt;"",1))</f>
        <v>0</v>
      </c>
      <c r="AC39" t="b" s="226">
        <f>IF(E39&lt;G39,IF(E39&lt;&gt;"",1))</f>
        <v>0</v>
      </c>
      <c r="AD39" s="243"/>
    </row>
    <row r="40" ht="18" customHeight="1">
      <c r="A40" s="305">
        <f>A39+1</f>
        <v>34</v>
      </c>
      <c r="B40" t="s" s="306">
        <f>IF(AA40=1,"won",IF(AB40=1,"tied",IF(AC40=1,"lost","")))</f>
      </c>
      <c r="C40" s="307"/>
      <c r="D40" s="308"/>
      <c r="E40" s="309"/>
      <c r="F40" t="s" s="310">
        <v>756</v>
      </c>
      <c r="G40" s="311"/>
      <c r="H40" s="294">
        <f>K40+N40+Q40</f>
        <v>0</v>
      </c>
      <c r="I40" t="s" s="310">
        <v>756</v>
      </c>
      <c r="J40" s="296">
        <f>M40+P40+S40</f>
        <v>0</v>
      </c>
      <c r="K40" s="312"/>
      <c r="L40" t="s" s="310">
        <v>756</v>
      </c>
      <c r="M40" s="313"/>
      <c r="N40" s="314"/>
      <c r="O40" t="s" s="310">
        <v>756</v>
      </c>
      <c r="P40" s="313"/>
      <c r="Q40" s="314"/>
      <c r="R40" t="s" s="310">
        <v>756</v>
      </c>
      <c r="S40" s="315"/>
      <c r="T40" s="309"/>
      <c r="U40" t="s" s="316">
        <v>757</v>
      </c>
      <c r="V40" s="309"/>
      <c r="W40" t="s" s="317">
        <v>762</v>
      </c>
      <c r="X40" s="318"/>
      <c r="Y40" s="319"/>
      <c r="Z40" s="268"/>
      <c r="AA40" t="b" s="226">
        <f>IF(E40&gt;G40,IF(G40&lt;&gt;"",1))</f>
        <v>0</v>
      </c>
      <c r="AB40" t="b" s="226">
        <f>IF(E40=G40,IF(G40&lt;&gt;"",1))</f>
        <v>0</v>
      </c>
      <c r="AC40" t="b" s="226">
        <f>IF(E40&lt;G40,IF(E40&lt;&gt;"",1))</f>
        <v>0</v>
      </c>
      <c r="AD40" s="243"/>
    </row>
    <row r="41" ht="18" customHeight="1">
      <c r="A41" s="305">
        <f>A40+1</f>
        <v>35</v>
      </c>
      <c r="B41" t="s" s="306">
        <f>IF(AA41=1,"won",IF(AB41=1,"tied",IF(AC41=1,"lost","")))</f>
      </c>
      <c r="C41" s="307"/>
      <c r="D41" s="308"/>
      <c r="E41" s="309"/>
      <c r="F41" t="s" s="310">
        <v>756</v>
      </c>
      <c r="G41" s="311"/>
      <c r="H41" s="294">
        <f>K41+N41+Q41</f>
        <v>0</v>
      </c>
      <c r="I41" t="s" s="310">
        <v>756</v>
      </c>
      <c r="J41" s="296">
        <f>M41+P41+S41</f>
        <v>0</v>
      </c>
      <c r="K41" s="312"/>
      <c r="L41" t="s" s="310">
        <v>756</v>
      </c>
      <c r="M41" s="313"/>
      <c r="N41" s="314"/>
      <c r="O41" t="s" s="310">
        <v>756</v>
      </c>
      <c r="P41" s="313"/>
      <c r="Q41" s="314"/>
      <c r="R41" t="s" s="310">
        <v>756</v>
      </c>
      <c r="S41" s="315"/>
      <c r="T41" s="309"/>
      <c r="U41" t="s" s="316">
        <v>757</v>
      </c>
      <c r="V41" s="309"/>
      <c r="W41" t="s" s="317">
        <v>762</v>
      </c>
      <c r="X41" s="318"/>
      <c r="Y41" s="319"/>
      <c r="Z41" s="268"/>
      <c r="AA41" t="b" s="226">
        <f>IF(E41&gt;G41,IF(G41&lt;&gt;"",1))</f>
        <v>0</v>
      </c>
      <c r="AB41" t="b" s="226">
        <f>IF(E41=G41,IF(G41&lt;&gt;"",1))</f>
        <v>0</v>
      </c>
      <c r="AC41" t="b" s="226">
        <f>IF(E41&lt;G41,IF(E41&lt;&gt;"",1))</f>
        <v>0</v>
      </c>
      <c r="AD41" s="243"/>
    </row>
    <row r="42" ht="18" customHeight="1">
      <c r="A42" s="305">
        <f>A41+1</f>
        <v>36</v>
      </c>
      <c r="B42" t="s" s="306">
        <f>IF(AA42=1,"won",IF(AB42=1,"tied",IF(AC42=1,"lost","")))</f>
      </c>
      <c r="C42" s="307"/>
      <c r="D42" s="308"/>
      <c r="E42" s="309"/>
      <c r="F42" t="s" s="310">
        <v>756</v>
      </c>
      <c r="G42" s="311"/>
      <c r="H42" s="294">
        <f>K42+N42+Q42</f>
        <v>0</v>
      </c>
      <c r="I42" t="s" s="310">
        <v>756</v>
      </c>
      <c r="J42" s="296">
        <f>M42+P42+S42</f>
        <v>0</v>
      </c>
      <c r="K42" s="312"/>
      <c r="L42" t="s" s="310">
        <v>756</v>
      </c>
      <c r="M42" s="313"/>
      <c r="N42" s="314"/>
      <c r="O42" t="s" s="310">
        <v>756</v>
      </c>
      <c r="P42" s="313"/>
      <c r="Q42" s="314"/>
      <c r="R42" t="s" s="310">
        <v>756</v>
      </c>
      <c r="S42" s="315"/>
      <c r="T42" s="309"/>
      <c r="U42" t="s" s="316">
        <v>757</v>
      </c>
      <c r="V42" s="309"/>
      <c r="W42" t="s" s="317">
        <v>762</v>
      </c>
      <c r="X42" s="318"/>
      <c r="Y42" s="319"/>
      <c r="Z42" s="268"/>
      <c r="AA42" t="b" s="226">
        <f>IF(E42&gt;G42,IF(G42&lt;&gt;"",1))</f>
        <v>0</v>
      </c>
      <c r="AB42" t="b" s="226">
        <f>IF(E42=G42,IF(G42&lt;&gt;"",1))</f>
        <v>0</v>
      </c>
      <c r="AC42" t="b" s="226">
        <f>IF(E42&lt;G42,IF(E42&lt;&gt;"",1))</f>
        <v>0</v>
      </c>
      <c r="AD42" s="243"/>
    </row>
    <row r="43" ht="18" customHeight="1">
      <c r="A43" s="305">
        <f>A42+1</f>
        <v>37</v>
      </c>
      <c r="B43" t="s" s="306">
        <f>IF(AA43=1,"won",IF(AB43=1,"tied",IF(AC43=1,"lost","")))</f>
      </c>
      <c r="C43" s="307"/>
      <c r="D43" s="308"/>
      <c r="E43" s="309"/>
      <c r="F43" t="s" s="310">
        <v>756</v>
      </c>
      <c r="G43" s="311"/>
      <c r="H43" s="294">
        <f>K43+N43+Q43</f>
        <v>0</v>
      </c>
      <c r="I43" t="s" s="310">
        <v>756</v>
      </c>
      <c r="J43" s="296">
        <f>M43+P43+S43</f>
        <v>0</v>
      </c>
      <c r="K43" s="312"/>
      <c r="L43" t="s" s="310">
        <v>756</v>
      </c>
      <c r="M43" s="313"/>
      <c r="N43" s="314"/>
      <c r="O43" t="s" s="310">
        <v>756</v>
      </c>
      <c r="P43" s="313"/>
      <c r="Q43" s="314"/>
      <c r="R43" t="s" s="310">
        <v>756</v>
      </c>
      <c r="S43" s="315"/>
      <c r="T43" s="309"/>
      <c r="U43" t="s" s="316">
        <v>757</v>
      </c>
      <c r="V43" s="309"/>
      <c r="W43" t="s" s="317">
        <v>762</v>
      </c>
      <c r="X43" s="318"/>
      <c r="Y43" s="319"/>
      <c r="Z43" s="268"/>
      <c r="AA43" t="b" s="226">
        <f>IF(E43&gt;G43,IF(G43&lt;&gt;"",1))</f>
        <v>0</v>
      </c>
      <c r="AB43" t="b" s="226">
        <f>IF(E43=G43,IF(G43&lt;&gt;"",1))</f>
        <v>0</v>
      </c>
      <c r="AC43" t="b" s="226">
        <f>IF(E43&lt;G43,IF(E43&lt;&gt;"",1))</f>
        <v>0</v>
      </c>
      <c r="AD43" s="243"/>
    </row>
    <row r="44" ht="18" customHeight="1">
      <c r="A44" s="305">
        <f>A43+1</f>
        <v>38</v>
      </c>
      <c r="B44" t="s" s="306">
        <f>IF(AA44=1,"won",IF(AB44=1,"tied",IF(AC44=1,"lost","")))</f>
      </c>
      <c r="C44" s="307"/>
      <c r="D44" s="308"/>
      <c r="E44" s="309"/>
      <c r="F44" t="s" s="310">
        <v>756</v>
      </c>
      <c r="G44" s="311"/>
      <c r="H44" s="294">
        <f>K44+N44+Q44</f>
        <v>0</v>
      </c>
      <c r="I44" t="s" s="310">
        <v>756</v>
      </c>
      <c r="J44" s="296">
        <f>M44+P44+S44</f>
        <v>0</v>
      </c>
      <c r="K44" s="312"/>
      <c r="L44" t="s" s="310">
        <v>756</v>
      </c>
      <c r="M44" s="313"/>
      <c r="N44" s="314"/>
      <c r="O44" t="s" s="310">
        <v>756</v>
      </c>
      <c r="P44" s="313"/>
      <c r="Q44" s="314"/>
      <c r="R44" t="s" s="310">
        <v>756</v>
      </c>
      <c r="S44" s="315"/>
      <c r="T44" s="309"/>
      <c r="U44" t="s" s="316">
        <v>757</v>
      </c>
      <c r="V44" s="309"/>
      <c r="W44" t="s" s="317">
        <v>762</v>
      </c>
      <c r="X44" s="318"/>
      <c r="Y44" s="319"/>
      <c r="Z44" s="268"/>
      <c r="AA44" t="b" s="226">
        <f>IF(E44&gt;G44,IF(G44&lt;&gt;"",1))</f>
        <v>0</v>
      </c>
      <c r="AB44" t="b" s="226">
        <f>IF(E44=G44,IF(G44&lt;&gt;"",1))</f>
        <v>0</v>
      </c>
      <c r="AC44" t="b" s="226">
        <f>IF(E44&lt;G44,IF(E44&lt;&gt;"",1))</f>
        <v>0</v>
      </c>
      <c r="AD44" s="243"/>
    </row>
    <row r="45" ht="18" customHeight="1">
      <c r="A45" s="305">
        <f>A44+1</f>
        <v>39</v>
      </c>
      <c r="B45" t="s" s="306">
        <f>IF(AA45=1,"won",IF(AB45=1,"tied",IF(AC45=1,"lost","")))</f>
      </c>
      <c r="C45" s="307"/>
      <c r="D45" s="308"/>
      <c r="E45" s="309"/>
      <c r="F45" t="s" s="310">
        <v>756</v>
      </c>
      <c r="G45" s="311"/>
      <c r="H45" s="294">
        <f>K45+N45+Q45</f>
        <v>0</v>
      </c>
      <c r="I45" t="s" s="310">
        <v>756</v>
      </c>
      <c r="J45" s="296">
        <f>M45+P45+S45</f>
        <v>0</v>
      </c>
      <c r="K45" s="312"/>
      <c r="L45" t="s" s="310">
        <v>756</v>
      </c>
      <c r="M45" s="313"/>
      <c r="N45" s="314"/>
      <c r="O45" t="s" s="310">
        <v>756</v>
      </c>
      <c r="P45" s="313"/>
      <c r="Q45" s="314"/>
      <c r="R45" t="s" s="310">
        <v>756</v>
      </c>
      <c r="S45" s="315"/>
      <c r="T45" s="309"/>
      <c r="U45" t="s" s="316">
        <v>757</v>
      </c>
      <c r="V45" s="309"/>
      <c r="W45" t="s" s="317">
        <v>762</v>
      </c>
      <c r="X45" s="318"/>
      <c r="Y45" s="319"/>
      <c r="Z45" s="268"/>
      <c r="AA45" t="b" s="226">
        <f>IF(E45&gt;G45,IF(G45&lt;&gt;"",1))</f>
        <v>0</v>
      </c>
      <c r="AB45" t="b" s="226">
        <f>IF(E45=G45,IF(G45&lt;&gt;"",1))</f>
        <v>0</v>
      </c>
      <c r="AC45" t="b" s="226">
        <f>IF(E45&lt;G45,IF(E45&lt;&gt;"",1))</f>
        <v>0</v>
      </c>
      <c r="AD45" s="243"/>
    </row>
    <row r="46" ht="18" customHeight="1">
      <c r="A46" s="305">
        <f>A45+1</f>
        <v>40</v>
      </c>
      <c r="B46" t="s" s="306">
        <f>IF(AA46=1,"won",IF(AB46=1,"tied",IF(AC46=1,"lost","")))</f>
      </c>
      <c r="C46" s="307"/>
      <c r="D46" s="308"/>
      <c r="E46" s="309"/>
      <c r="F46" t="s" s="310">
        <v>756</v>
      </c>
      <c r="G46" s="311"/>
      <c r="H46" s="294">
        <f>K46+N46+Q46</f>
        <v>0</v>
      </c>
      <c r="I46" t="s" s="310">
        <v>756</v>
      </c>
      <c r="J46" s="296">
        <f>M46+P46+S46</f>
        <v>0</v>
      </c>
      <c r="K46" s="312"/>
      <c r="L46" t="s" s="310">
        <v>756</v>
      </c>
      <c r="M46" s="313"/>
      <c r="N46" s="314"/>
      <c r="O46" t="s" s="310">
        <v>756</v>
      </c>
      <c r="P46" s="313"/>
      <c r="Q46" s="314"/>
      <c r="R46" t="s" s="310">
        <v>756</v>
      </c>
      <c r="S46" s="315"/>
      <c r="T46" s="309"/>
      <c r="U46" t="s" s="316">
        <v>757</v>
      </c>
      <c r="V46" s="309"/>
      <c r="W46" t="s" s="317">
        <v>762</v>
      </c>
      <c r="X46" s="318"/>
      <c r="Y46" s="319"/>
      <c r="Z46" s="268"/>
      <c r="AA46" t="b" s="226">
        <f>IF(E46&gt;G46,IF(G46&lt;&gt;"",1))</f>
        <v>0</v>
      </c>
      <c r="AB46" t="b" s="226">
        <f>IF(E46=G46,IF(G46&lt;&gt;"",1))</f>
        <v>0</v>
      </c>
      <c r="AC46" t="b" s="226">
        <f>IF(E46&lt;G46,IF(E46&lt;&gt;"",1))</f>
        <v>0</v>
      </c>
      <c r="AD46" s="243"/>
    </row>
    <row r="47" ht="18" customHeight="1">
      <c r="A47" s="305">
        <f>A46+1</f>
        <v>41</v>
      </c>
      <c r="B47" t="s" s="306">
        <f>IF(AA47=1,"won",IF(AB47=1,"tied",IF(AC47=1,"lost","")))</f>
      </c>
      <c r="C47" s="307"/>
      <c r="D47" s="308"/>
      <c r="E47" s="309"/>
      <c r="F47" t="s" s="310">
        <v>756</v>
      </c>
      <c r="G47" s="311"/>
      <c r="H47" s="294">
        <f>K47+N47+Q47</f>
        <v>0</v>
      </c>
      <c r="I47" t="s" s="310">
        <v>756</v>
      </c>
      <c r="J47" s="296">
        <f>M47+P47+S47</f>
        <v>0</v>
      </c>
      <c r="K47" s="312"/>
      <c r="L47" t="s" s="310">
        <v>756</v>
      </c>
      <c r="M47" s="313"/>
      <c r="N47" s="314"/>
      <c r="O47" t="s" s="310">
        <v>756</v>
      </c>
      <c r="P47" s="313"/>
      <c r="Q47" s="314"/>
      <c r="R47" t="s" s="310">
        <v>756</v>
      </c>
      <c r="S47" s="315"/>
      <c r="T47" s="309"/>
      <c r="U47" t="s" s="316">
        <v>757</v>
      </c>
      <c r="V47" s="309"/>
      <c r="W47" t="s" s="317">
        <v>762</v>
      </c>
      <c r="X47" s="318"/>
      <c r="Y47" s="319"/>
      <c r="Z47" s="268"/>
      <c r="AA47" t="b" s="226">
        <f>IF(E47&gt;G47,IF(G47&lt;&gt;"",1))</f>
        <v>0</v>
      </c>
      <c r="AB47" t="b" s="226">
        <f>IF(E47=G47,IF(G47&lt;&gt;"",1))</f>
        <v>0</v>
      </c>
      <c r="AC47" t="b" s="226">
        <f>IF(E47&lt;G47,IF(E47&lt;&gt;"",1))</f>
        <v>0</v>
      </c>
      <c r="AD47" s="243"/>
    </row>
    <row r="48" ht="18" customHeight="1">
      <c r="A48" s="305">
        <f>A47+1</f>
        <v>42</v>
      </c>
      <c r="B48" t="s" s="306">
        <f>IF(AA48=1,"won",IF(AB48=1,"tied",IF(AC48=1,"lost","")))</f>
      </c>
      <c r="C48" s="307"/>
      <c r="D48" s="308"/>
      <c r="E48" s="309"/>
      <c r="F48" t="s" s="310">
        <v>756</v>
      </c>
      <c r="G48" s="311"/>
      <c r="H48" s="294">
        <f>K48+N48+Q48</f>
        <v>0</v>
      </c>
      <c r="I48" t="s" s="310">
        <v>756</v>
      </c>
      <c r="J48" s="296">
        <f>M48+P48+S48</f>
        <v>0</v>
      </c>
      <c r="K48" s="312"/>
      <c r="L48" t="s" s="310">
        <v>756</v>
      </c>
      <c r="M48" s="313"/>
      <c r="N48" s="314"/>
      <c r="O48" t="s" s="310">
        <v>756</v>
      </c>
      <c r="P48" s="313"/>
      <c r="Q48" s="314"/>
      <c r="R48" t="s" s="310">
        <v>756</v>
      </c>
      <c r="S48" s="315"/>
      <c r="T48" s="309"/>
      <c r="U48" t="s" s="316">
        <v>757</v>
      </c>
      <c r="V48" s="309"/>
      <c r="W48" t="s" s="317">
        <v>762</v>
      </c>
      <c r="X48" s="318"/>
      <c r="Y48" s="319"/>
      <c r="Z48" s="268"/>
      <c r="AA48" t="b" s="226">
        <f>IF(E48&gt;G48,IF(G48&lt;&gt;"",1))</f>
        <v>0</v>
      </c>
      <c r="AB48" t="b" s="226">
        <f>IF(E48=G48,IF(G48&lt;&gt;"",1))</f>
        <v>0</v>
      </c>
      <c r="AC48" t="b" s="226">
        <f>IF(E48&lt;G48,IF(E48&lt;&gt;"",1))</f>
        <v>0</v>
      </c>
      <c r="AD48" s="243"/>
    </row>
    <row r="49" ht="18" customHeight="1">
      <c r="A49" s="305">
        <f>A48+1</f>
        <v>43</v>
      </c>
      <c r="B49" t="s" s="306">
        <f>IF(AA49=1,"won",IF(AB49=1,"tied",IF(AC49=1,"lost","")))</f>
      </c>
      <c r="C49" s="307"/>
      <c r="D49" s="308"/>
      <c r="E49" s="309"/>
      <c r="F49" t="s" s="310">
        <v>756</v>
      </c>
      <c r="G49" s="311"/>
      <c r="H49" s="294">
        <f>K49+N49+Q49</f>
        <v>0</v>
      </c>
      <c r="I49" t="s" s="310">
        <v>756</v>
      </c>
      <c r="J49" s="296">
        <f>M49+P49+S49</f>
        <v>0</v>
      </c>
      <c r="K49" s="312"/>
      <c r="L49" t="s" s="310">
        <v>756</v>
      </c>
      <c r="M49" s="313"/>
      <c r="N49" s="314"/>
      <c r="O49" t="s" s="310">
        <v>756</v>
      </c>
      <c r="P49" s="313"/>
      <c r="Q49" s="314"/>
      <c r="R49" t="s" s="310">
        <v>756</v>
      </c>
      <c r="S49" s="315"/>
      <c r="T49" s="309"/>
      <c r="U49" t="s" s="316">
        <v>757</v>
      </c>
      <c r="V49" s="309"/>
      <c r="W49" t="s" s="317">
        <v>762</v>
      </c>
      <c r="X49" s="318"/>
      <c r="Y49" s="319"/>
      <c r="Z49" s="268"/>
      <c r="AA49" t="b" s="226">
        <f>IF(E49&gt;G49,IF(G49&lt;&gt;"",1))</f>
        <v>0</v>
      </c>
      <c r="AB49" t="b" s="226">
        <f>IF(E49=G49,IF(G49&lt;&gt;"",1))</f>
        <v>0</v>
      </c>
      <c r="AC49" t="b" s="226">
        <f>IF(E49&lt;G49,IF(E49&lt;&gt;"",1))</f>
        <v>0</v>
      </c>
      <c r="AD49" s="243"/>
    </row>
    <row r="50" ht="18" customHeight="1">
      <c r="A50" s="305">
        <f>A49+1</f>
        <v>44</v>
      </c>
      <c r="B50" t="s" s="306">
        <f>IF(AA50=1,"won",IF(AB50=1,"tied",IF(AC50=1,"lost","")))</f>
      </c>
      <c r="C50" s="307"/>
      <c r="D50" s="308"/>
      <c r="E50" s="309"/>
      <c r="F50" t="s" s="310">
        <v>756</v>
      </c>
      <c r="G50" s="311"/>
      <c r="H50" s="294">
        <f>K50+N50+Q50</f>
        <v>0</v>
      </c>
      <c r="I50" t="s" s="310">
        <v>756</v>
      </c>
      <c r="J50" s="296">
        <f>M50+P50+S50</f>
        <v>0</v>
      </c>
      <c r="K50" s="312"/>
      <c r="L50" t="s" s="310">
        <v>756</v>
      </c>
      <c r="M50" s="313"/>
      <c r="N50" s="314"/>
      <c r="O50" t="s" s="310">
        <v>756</v>
      </c>
      <c r="P50" s="313"/>
      <c r="Q50" s="314"/>
      <c r="R50" t="s" s="310">
        <v>756</v>
      </c>
      <c r="S50" s="315"/>
      <c r="T50" s="309"/>
      <c r="U50" t="s" s="316">
        <v>757</v>
      </c>
      <c r="V50" s="309"/>
      <c r="W50" t="s" s="317">
        <v>762</v>
      </c>
      <c r="X50" s="318"/>
      <c r="Y50" s="319"/>
      <c r="Z50" s="268"/>
      <c r="AA50" t="b" s="226">
        <f>IF(E50&gt;G50,IF(G50&lt;&gt;"",1))</f>
        <v>0</v>
      </c>
      <c r="AB50" t="b" s="226">
        <f>IF(E50=G50,IF(G50&lt;&gt;"",1))</f>
        <v>0</v>
      </c>
      <c r="AC50" t="b" s="226">
        <f>IF(E50&lt;G50,IF(E50&lt;&gt;"",1))</f>
        <v>0</v>
      </c>
      <c r="AD50" s="243"/>
    </row>
    <row r="51" ht="18" customHeight="1">
      <c r="A51" s="305">
        <f>A50+1</f>
        <v>45</v>
      </c>
      <c r="B51" t="s" s="306">
        <f>IF(AA51=1,"won",IF(AB51=1,"tied",IF(AC51=1,"lost","")))</f>
      </c>
      <c r="C51" s="307"/>
      <c r="D51" s="308"/>
      <c r="E51" s="309"/>
      <c r="F51" t="s" s="310">
        <v>756</v>
      </c>
      <c r="G51" s="311"/>
      <c r="H51" s="294">
        <f>K51+N51+Q51</f>
        <v>0</v>
      </c>
      <c r="I51" t="s" s="310">
        <v>756</v>
      </c>
      <c r="J51" s="296">
        <f>M51+P51+S51</f>
        <v>0</v>
      </c>
      <c r="K51" s="312"/>
      <c r="L51" t="s" s="310">
        <v>756</v>
      </c>
      <c r="M51" s="313"/>
      <c r="N51" s="314"/>
      <c r="O51" t="s" s="310">
        <v>756</v>
      </c>
      <c r="P51" s="313"/>
      <c r="Q51" s="314"/>
      <c r="R51" t="s" s="310">
        <v>756</v>
      </c>
      <c r="S51" s="315"/>
      <c r="T51" s="309"/>
      <c r="U51" t="s" s="316">
        <v>757</v>
      </c>
      <c r="V51" s="309"/>
      <c r="W51" t="s" s="317">
        <v>762</v>
      </c>
      <c r="X51" s="318"/>
      <c r="Y51" s="319"/>
      <c r="Z51" s="268"/>
      <c r="AA51" t="b" s="226">
        <f>IF(E51&gt;G51,IF(G51&lt;&gt;"",1))</f>
        <v>0</v>
      </c>
      <c r="AB51" t="b" s="226">
        <f>IF(E51=G51,IF(G51&lt;&gt;"",1))</f>
        <v>0</v>
      </c>
      <c r="AC51" t="b" s="226">
        <f>IF(E51&lt;G51,IF(E51&lt;&gt;"",1))</f>
        <v>0</v>
      </c>
      <c r="AD51" s="243"/>
    </row>
    <row r="52" ht="18" customHeight="1">
      <c r="A52" s="305">
        <f>A51+1</f>
        <v>46</v>
      </c>
      <c r="B52" t="s" s="306">
        <f>IF(AA52=1,"won",IF(AB52=1,"tied",IF(AC52=1,"lost","")))</f>
      </c>
      <c r="C52" s="307"/>
      <c r="D52" s="308"/>
      <c r="E52" s="309"/>
      <c r="F52" t="s" s="310">
        <v>756</v>
      </c>
      <c r="G52" s="311"/>
      <c r="H52" s="294">
        <f>K52+N52+Q52</f>
        <v>0</v>
      </c>
      <c r="I52" t="s" s="310">
        <v>756</v>
      </c>
      <c r="J52" s="296">
        <f>M52+P52+S52</f>
        <v>0</v>
      </c>
      <c r="K52" s="312"/>
      <c r="L52" t="s" s="310">
        <v>756</v>
      </c>
      <c r="M52" s="313"/>
      <c r="N52" s="314"/>
      <c r="O52" t="s" s="310">
        <v>756</v>
      </c>
      <c r="P52" s="313"/>
      <c r="Q52" s="314"/>
      <c r="R52" t="s" s="310">
        <v>756</v>
      </c>
      <c r="S52" s="315"/>
      <c r="T52" s="309"/>
      <c r="U52" t="s" s="316">
        <v>757</v>
      </c>
      <c r="V52" s="309"/>
      <c r="W52" t="s" s="317">
        <v>762</v>
      </c>
      <c r="X52" s="318"/>
      <c r="Y52" s="319"/>
      <c r="Z52" s="268"/>
      <c r="AA52" t="b" s="226">
        <f>IF(E52&gt;G52,IF(G52&lt;&gt;"",1))</f>
        <v>0</v>
      </c>
      <c r="AB52" t="b" s="226">
        <f>IF(E52=G52,IF(G52&lt;&gt;"",1))</f>
        <v>0</v>
      </c>
      <c r="AC52" t="b" s="226">
        <f>IF(E52&lt;G52,IF(E52&lt;&gt;"",1))</f>
        <v>0</v>
      </c>
      <c r="AD52" s="243"/>
    </row>
    <row r="53" ht="18" customHeight="1">
      <c r="A53" s="305">
        <f>A52+1</f>
        <v>47</v>
      </c>
      <c r="B53" t="s" s="306">
        <f>IF(AA53=1,"won",IF(AB53=1,"tied",IF(AC53=1,"lost","")))</f>
      </c>
      <c r="C53" s="307"/>
      <c r="D53" s="308"/>
      <c r="E53" s="309"/>
      <c r="F53" t="s" s="310">
        <v>756</v>
      </c>
      <c r="G53" s="311"/>
      <c r="H53" s="294">
        <f>K53+N53+Q53</f>
        <v>0</v>
      </c>
      <c r="I53" t="s" s="310">
        <v>756</v>
      </c>
      <c r="J53" s="296">
        <f>M53+P53+S53</f>
        <v>0</v>
      </c>
      <c r="K53" s="312"/>
      <c r="L53" t="s" s="310">
        <v>756</v>
      </c>
      <c r="M53" s="313"/>
      <c r="N53" s="314"/>
      <c r="O53" t="s" s="310">
        <v>756</v>
      </c>
      <c r="P53" s="313"/>
      <c r="Q53" s="314"/>
      <c r="R53" t="s" s="310">
        <v>756</v>
      </c>
      <c r="S53" s="315"/>
      <c r="T53" s="309"/>
      <c r="U53" t="s" s="316">
        <v>757</v>
      </c>
      <c r="V53" s="309"/>
      <c r="W53" t="s" s="317">
        <v>762</v>
      </c>
      <c r="X53" s="318"/>
      <c r="Y53" s="319"/>
      <c r="Z53" s="268"/>
      <c r="AA53" t="b" s="226">
        <f>IF(E53&gt;G53,IF(G53&lt;&gt;"",1))</f>
        <v>0</v>
      </c>
      <c r="AB53" t="b" s="226">
        <f>IF(E53=G53,IF(G53&lt;&gt;"",1))</f>
        <v>0</v>
      </c>
      <c r="AC53" t="b" s="226">
        <f>IF(E53&lt;G53,IF(E53&lt;&gt;"",1))</f>
        <v>0</v>
      </c>
      <c r="AD53" s="243"/>
    </row>
    <row r="54" ht="18" customHeight="1">
      <c r="A54" s="305">
        <f>A53+1</f>
        <v>48</v>
      </c>
      <c r="B54" t="s" s="306">
        <f>IF(AA54=1,"won",IF(AB54=1,"tied",IF(AC54=1,"lost","")))</f>
      </c>
      <c r="C54" s="307"/>
      <c r="D54" s="308"/>
      <c r="E54" s="309"/>
      <c r="F54" t="s" s="310">
        <v>756</v>
      </c>
      <c r="G54" s="311"/>
      <c r="H54" s="294">
        <f>K54+N54+Q54</f>
        <v>0</v>
      </c>
      <c r="I54" t="s" s="310">
        <v>756</v>
      </c>
      <c r="J54" s="296">
        <f>M54+P54+S54</f>
        <v>0</v>
      </c>
      <c r="K54" s="312"/>
      <c r="L54" t="s" s="310">
        <v>756</v>
      </c>
      <c r="M54" s="313"/>
      <c r="N54" s="314"/>
      <c r="O54" t="s" s="310">
        <v>756</v>
      </c>
      <c r="P54" s="313"/>
      <c r="Q54" s="314"/>
      <c r="R54" t="s" s="310">
        <v>756</v>
      </c>
      <c r="S54" s="315"/>
      <c r="T54" s="309"/>
      <c r="U54" t="s" s="316">
        <v>757</v>
      </c>
      <c r="V54" s="309"/>
      <c r="W54" t="s" s="317">
        <v>762</v>
      </c>
      <c r="X54" s="318"/>
      <c r="Y54" s="319"/>
      <c r="Z54" s="268"/>
      <c r="AA54" t="b" s="226">
        <f>IF(E54&gt;G54,IF(G54&lt;&gt;"",1))</f>
        <v>0</v>
      </c>
      <c r="AB54" t="b" s="226">
        <f>IF(E54=G54,IF(G54&lt;&gt;"",1))</f>
        <v>0</v>
      </c>
      <c r="AC54" t="b" s="226">
        <f>IF(E54&lt;G54,IF(E54&lt;&gt;"",1))</f>
        <v>0</v>
      </c>
      <c r="AD54" s="243"/>
    </row>
    <row r="55" ht="18" customHeight="1">
      <c r="A55" s="305">
        <f>A54+1</f>
        <v>49</v>
      </c>
      <c r="B55" t="s" s="306">
        <f>IF(AA55=1,"won",IF(AB55=1,"tied",IF(AC55=1,"lost","")))</f>
      </c>
      <c r="C55" s="307"/>
      <c r="D55" s="308"/>
      <c r="E55" s="309"/>
      <c r="F55" t="s" s="310">
        <v>756</v>
      </c>
      <c r="G55" s="311"/>
      <c r="H55" s="294">
        <f>K55+N55+Q55</f>
        <v>0</v>
      </c>
      <c r="I55" t="s" s="310">
        <v>756</v>
      </c>
      <c r="J55" s="296">
        <f>M55+P55+S55</f>
        <v>0</v>
      </c>
      <c r="K55" s="312"/>
      <c r="L55" t="s" s="310">
        <v>756</v>
      </c>
      <c r="M55" s="313"/>
      <c r="N55" s="314"/>
      <c r="O55" t="s" s="310">
        <v>756</v>
      </c>
      <c r="P55" s="313"/>
      <c r="Q55" s="314"/>
      <c r="R55" t="s" s="310">
        <v>756</v>
      </c>
      <c r="S55" s="315"/>
      <c r="T55" s="309"/>
      <c r="U55" t="s" s="316">
        <v>757</v>
      </c>
      <c r="V55" s="309"/>
      <c r="W55" t="s" s="317">
        <v>762</v>
      </c>
      <c r="X55" s="318"/>
      <c r="Y55" s="319"/>
      <c r="Z55" s="268"/>
      <c r="AA55" t="b" s="226">
        <f>IF(E55&gt;G55,IF(G55&lt;&gt;"",1))</f>
        <v>0</v>
      </c>
      <c r="AB55" t="b" s="226">
        <f>IF(E55=G55,IF(G55&lt;&gt;"",1))</f>
        <v>0</v>
      </c>
      <c r="AC55" t="b" s="226">
        <f>IF(E55&lt;G55,IF(E55&lt;&gt;"",1))</f>
        <v>0</v>
      </c>
      <c r="AD55" s="243"/>
    </row>
    <row r="56" ht="18" customHeight="1">
      <c r="A56" s="305">
        <f>A55+1</f>
        <v>50</v>
      </c>
      <c r="B56" t="s" s="306">
        <f>IF(AA56=1,"won",IF(AB56=1,"tied",IF(AC56=1,"lost","")))</f>
      </c>
      <c r="C56" s="307"/>
      <c r="D56" s="308"/>
      <c r="E56" s="309"/>
      <c r="F56" t="s" s="310">
        <v>756</v>
      </c>
      <c r="G56" s="311"/>
      <c r="H56" s="294">
        <f>K56+N56+Q56</f>
        <v>0</v>
      </c>
      <c r="I56" t="s" s="310">
        <v>756</v>
      </c>
      <c r="J56" s="296">
        <f>M56+P56+S56</f>
        <v>0</v>
      </c>
      <c r="K56" s="312"/>
      <c r="L56" t="s" s="310">
        <v>756</v>
      </c>
      <c r="M56" s="313"/>
      <c r="N56" s="314"/>
      <c r="O56" t="s" s="310">
        <v>756</v>
      </c>
      <c r="P56" s="313"/>
      <c r="Q56" s="314"/>
      <c r="R56" t="s" s="310">
        <v>756</v>
      </c>
      <c r="S56" s="315"/>
      <c r="T56" s="309"/>
      <c r="U56" t="s" s="316">
        <v>757</v>
      </c>
      <c r="V56" s="309"/>
      <c r="W56" t="s" s="317">
        <v>762</v>
      </c>
      <c r="X56" s="318"/>
      <c r="Y56" s="319"/>
      <c r="Z56" s="268"/>
      <c r="AA56" t="b" s="226">
        <f>IF(E56&gt;G56,IF(G56&lt;&gt;"",1))</f>
        <v>0</v>
      </c>
      <c r="AB56" t="b" s="226">
        <f>IF(E56=G56,IF(G56&lt;&gt;"",1))</f>
        <v>0</v>
      </c>
      <c r="AC56" t="b" s="226">
        <f>IF(E56&lt;G56,IF(E56&lt;&gt;"",1))</f>
        <v>0</v>
      </c>
      <c r="AD56" s="243"/>
    </row>
    <row r="57" ht="18" customHeight="1">
      <c r="A57" s="305">
        <f>A56+1</f>
        <v>51</v>
      </c>
      <c r="B57" t="s" s="306">
        <f>IF(AA57=1,"won",IF(AB57=1,"tied",IF(AC57=1,"lost","")))</f>
      </c>
      <c r="C57" s="307"/>
      <c r="D57" s="308"/>
      <c r="E57" s="309"/>
      <c r="F57" t="s" s="310">
        <v>756</v>
      </c>
      <c r="G57" s="311"/>
      <c r="H57" s="294">
        <f>K57+N57+Q57</f>
        <v>0</v>
      </c>
      <c r="I57" t="s" s="310">
        <v>756</v>
      </c>
      <c r="J57" s="296">
        <f>M57+P57+S57</f>
        <v>0</v>
      </c>
      <c r="K57" s="312"/>
      <c r="L57" t="s" s="310">
        <v>756</v>
      </c>
      <c r="M57" s="313"/>
      <c r="N57" s="314"/>
      <c r="O57" t="s" s="310">
        <v>756</v>
      </c>
      <c r="P57" s="313"/>
      <c r="Q57" s="314"/>
      <c r="R57" t="s" s="310">
        <v>756</v>
      </c>
      <c r="S57" s="315"/>
      <c r="T57" s="309"/>
      <c r="U57" t="s" s="316">
        <v>757</v>
      </c>
      <c r="V57" s="309"/>
      <c r="W57" t="s" s="317">
        <v>762</v>
      </c>
      <c r="X57" s="318"/>
      <c r="Y57" s="319"/>
      <c r="Z57" s="268"/>
      <c r="AA57" t="b" s="226">
        <f>IF(E57&gt;G57,IF(G57&lt;&gt;"",1))</f>
        <v>0</v>
      </c>
      <c r="AB57" t="b" s="226">
        <f>IF(E57=G57,IF(G57&lt;&gt;"",1))</f>
        <v>0</v>
      </c>
      <c r="AC57" t="b" s="226">
        <f>IF(E57&lt;G57,IF(E57&lt;&gt;"",1))</f>
        <v>0</v>
      </c>
      <c r="AD57" s="243"/>
    </row>
    <row r="58" ht="18" customHeight="1">
      <c r="A58" s="305">
        <f>A57+1</f>
        <v>52</v>
      </c>
      <c r="B58" t="s" s="306">
        <f>IF(AA58=1,"won",IF(AB58=1,"tied",IF(AC58=1,"lost","")))</f>
      </c>
      <c r="C58" s="307"/>
      <c r="D58" s="308"/>
      <c r="E58" s="309"/>
      <c r="F58" t="s" s="310">
        <v>756</v>
      </c>
      <c r="G58" s="311"/>
      <c r="H58" s="294">
        <f>K58+N58+Q58</f>
        <v>0</v>
      </c>
      <c r="I58" t="s" s="310">
        <v>756</v>
      </c>
      <c r="J58" s="296">
        <f>M58+P58+S58</f>
        <v>0</v>
      </c>
      <c r="K58" s="312"/>
      <c r="L58" t="s" s="310">
        <v>756</v>
      </c>
      <c r="M58" s="313"/>
      <c r="N58" s="314"/>
      <c r="O58" t="s" s="310">
        <v>756</v>
      </c>
      <c r="P58" s="313"/>
      <c r="Q58" s="314"/>
      <c r="R58" t="s" s="310">
        <v>756</v>
      </c>
      <c r="S58" s="315"/>
      <c r="T58" s="309"/>
      <c r="U58" t="s" s="316">
        <v>757</v>
      </c>
      <c r="V58" s="309"/>
      <c r="W58" t="s" s="317">
        <v>762</v>
      </c>
      <c r="X58" s="318"/>
      <c r="Y58" s="319"/>
      <c r="Z58" s="268"/>
      <c r="AA58" t="b" s="226">
        <f>IF(E58&gt;G58,IF(G58&lt;&gt;"",1))</f>
        <v>0</v>
      </c>
      <c r="AB58" t="b" s="226">
        <f>IF(E58=G58,IF(G58&lt;&gt;"",1))</f>
        <v>0</v>
      </c>
      <c r="AC58" t="b" s="226">
        <f>IF(E58&lt;G58,IF(E58&lt;&gt;"",1))</f>
        <v>0</v>
      </c>
      <c r="AD58" s="243"/>
    </row>
    <row r="59" ht="18" customHeight="1">
      <c r="A59" s="305">
        <f>A58+1</f>
        <v>53</v>
      </c>
      <c r="B59" t="s" s="306">
        <f>IF(AA59=1,"won",IF(AB59=1,"tied",IF(AC59=1,"lost","")))</f>
      </c>
      <c r="C59" s="307"/>
      <c r="D59" s="308"/>
      <c r="E59" s="309"/>
      <c r="F59" t="s" s="310">
        <v>756</v>
      </c>
      <c r="G59" s="311"/>
      <c r="H59" s="294">
        <f>K59+N59+Q59</f>
        <v>0</v>
      </c>
      <c r="I59" t="s" s="310">
        <v>756</v>
      </c>
      <c r="J59" s="296">
        <f>M59+P59+S59</f>
        <v>0</v>
      </c>
      <c r="K59" s="312"/>
      <c r="L59" t="s" s="310">
        <v>756</v>
      </c>
      <c r="M59" s="313"/>
      <c r="N59" s="314"/>
      <c r="O59" t="s" s="310">
        <v>756</v>
      </c>
      <c r="P59" s="313"/>
      <c r="Q59" s="314"/>
      <c r="R59" t="s" s="310">
        <v>756</v>
      </c>
      <c r="S59" s="315"/>
      <c r="T59" s="309"/>
      <c r="U59" t="s" s="316">
        <v>757</v>
      </c>
      <c r="V59" s="309"/>
      <c r="W59" t="s" s="317">
        <v>762</v>
      </c>
      <c r="X59" s="318"/>
      <c r="Y59" s="319"/>
      <c r="Z59" s="268"/>
      <c r="AA59" t="b" s="226">
        <f>IF(E59&gt;G59,IF(G59&lt;&gt;"",1))</f>
        <v>0</v>
      </c>
      <c r="AB59" t="b" s="226">
        <f>IF(E59=G59,IF(G59&lt;&gt;"",1))</f>
        <v>0</v>
      </c>
      <c r="AC59" t="b" s="226">
        <f>IF(E59&lt;G59,IF(E59&lt;&gt;"",1))</f>
        <v>0</v>
      </c>
      <c r="AD59" s="243"/>
    </row>
    <row r="60" ht="18" customHeight="1">
      <c r="A60" s="305">
        <f>A59+1</f>
        <v>54</v>
      </c>
      <c r="B60" t="s" s="306">
        <f>IF(AA60=1,"won",IF(AB60=1,"tied",IF(AC60=1,"lost","")))</f>
      </c>
      <c r="C60" s="307"/>
      <c r="D60" s="308"/>
      <c r="E60" s="309"/>
      <c r="F60" t="s" s="310">
        <v>756</v>
      </c>
      <c r="G60" s="311"/>
      <c r="H60" s="294">
        <f>K60+N60+Q60</f>
        <v>0</v>
      </c>
      <c r="I60" t="s" s="310">
        <v>756</v>
      </c>
      <c r="J60" s="296">
        <f>M60+P60+S60</f>
        <v>0</v>
      </c>
      <c r="K60" s="312"/>
      <c r="L60" t="s" s="310">
        <v>756</v>
      </c>
      <c r="M60" s="313"/>
      <c r="N60" s="314"/>
      <c r="O60" t="s" s="310">
        <v>756</v>
      </c>
      <c r="P60" s="313"/>
      <c r="Q60" s="314"/>
      <c r="R60" t="s" s="310">
        <v>756</v>
      </c>
      <c r="S60" s="315"/>
      <c r="T60" s="309"/>
      <c r="U60" t="s" s="316">
        <v>757</v>
      </c>
      <c r="V60" s="309"/>
      <c r="W60" t="s" s="317">
        <v>762</v>
      </c>
      <c r="X60" s="318"/>
      <c r="Y60" s="319"/>
      <c r="Z60" s="268"/>
      <c r="AA60" t="b" s="226">
        <f>IF(E60&gt;G60,IF(G60&lt;&gt;"",1))</f>
        <v>0</v>
      </c>
      <c r="AB60" t="b" s="226">
        <f>IF(E60=G60,IF(G60&lt;&gt;"",1))</f>
        <v>0</v>
      </c>
      <c r="AC60" t="b" s="226">
        <f>IF(E60&lt;G60,IF(E60&lt;&gt;"",1))</f>
        <v>0</v>
      </c>
      <c r="AD60" s="243"/>
    </row>
    <row r="61" ht="18" customHeight="1">
      <c r="A61" s="305">
        <f>A60+1</f>
        <v>55</v>
      </c>
      <c r="B61" t="s" s="306">
        <f>IF(AA61=1,"won",IF(AB61=1,"tied",IF(AC61=1,"lost","")))</f>
      </c>
      <c r="C61" s="307"/>
      <c r="D61" s="308"/>
      <c r="E61" s="309"/>
      <c r="F61" t="s" s="310">
        <v>756</v>
      </c>
      <c r="G61" s="311"/>
      <c r="H61" s="294">
        <f>K61+N61+Q61</f>
        <v>0</v>
      </c>
      <c r="I61" t="s" s="310">
        <v>756</v>
      </c>
      <c r="J61" s="296">
        <f>M61+P61+S61</f>
        <v>0</v>
      </c>
      <c r="K61" s="312"/>
      <c r="L61" t="s" s="310">
        <v>756</v>
      </c>
      <c r="M61" s="313"/>
      <c r="N61" s="314"/>
      <c r="O61" t="s" s="310">
        <v>756</v>
      </c>
      <c r="P61" s="313"/>
      <c r="Q61" s="314"/>
      <c r="R61" t="s" s="310">
        <v>756</v>
      </c>
      <c r="S61" s="315"/>
      <c r="T61" s="309"/>
      <c r="U61" t="s" s="316">
        <v>757</v>
      </c>
      <c r="V61" s="309"/>
      <c r="W61" t="s" s="317">
        <v>762</v>
      </c>
      <c r="X61" s="318"/>
      <c r="Y61" s="319"/>
      <c r="Z61" s="268"/>
      <c r="AA61" t="b" s="226">
        <f>IF(E61&gt;G61,IF(G61&lt;&gt;"",1))</f>
        <v>0</v>
      </c>
      <c r="AB61" t="b" s="226">
        <f>IF(E61=G61,IF(G61&lt;&gt;"",1))</f>
        <v>0</v>
      </c>
      <c r="AC61" t="b" s="226">
        <f>IF(E61&lt;G61,IF(E61&lt;&gt;"",1))</f>
        <v>0</v>
      </c>
      <c r="AD61" s="243"/>
    </row>
    <row r="62" ht="18" customHeight="1">
      <c r="A62" s="305">
        <f>A61+1</f>
        <v>56</v>
      </c>
      <c r="B62" t="s" s="306">
        <f>IF(AA62=1,"won",IF(AB62=1,"tied",IF(AC62=1,"lost","")))</f>
      </c>
      <c r="C62" s="307"/>
      <c r="D62" s="308"/>
      <c r="E62" s="309"/>
      <c r="F62" t="s" s="310">
        <v>756</v>
      </c>
      <c r="G62" s="311"/>
      <c r="H62" s="294">
        <f>K62+N62+Q62</f>
        <v>0</v>
      </c>
      <c r="I62" t="s" s="310">
        <v>756</v>
      </c>
      <c r="J62" s="296">
        <f>M62+P62+S62</f>
        <v>0</v>
      </c>
      <c r="K62" s="312"/>
      <c r="L62" t="s" s="310">
        <v>756</v>
      </c>
      <c r="M62" s="313"/>
      <c r="N62" s="314"/>
      <c r="O62" t="s" s="310">
        <v>756</v>
      </c>
      <c r="P62" s="313"/>
      <c r="Q62" s="314"/>
      <c r="R62" t="s" s="310">
        <v>756</v>
      </c>
      <c r="S62" s="315"/>
      <c r="T62" s="309"/>
      <c r="U62" t="s" s="316">
        <v>757</v>
      </c>
      <c r="V62" s="309"/>
      <c r="W62" t="s" s="317">
        <v>762</v>
      </c>
      <c r="X62" s="318"/>
      <c r="Y62" s="319"/>
      <c r="Z62" s="268"/>
      <c r="AA62" t="b" s="226">
        <f>IF(E62&gt;G62,IF(G62&lt;&gt;"",1))</f>
        <v>0</v>
      </c>
      <c r="AB62" t="b" s="226">
        <f>IF(E62=G62,IF(G62&lt;&gt;"",1))</f>
        <v>0</v>
      </c>
      <c r="AC62" t="b" s="226">
        <f>IF(E62&lt;G62,IF(E62&lt;&gt;"",1))</f>
        <v>0</v>
      </c>
      <c r="AD62" s="243"/>
    </row>
    <row r="63" ht="18" customHeight="1">
      <c r="A63" s="305">
        <f>A62+1</f>
        <v>57</v>
      </c>
      <c r="B63" t="s" s="306">
        <f>IF(AA63=1,"won",IF(AB63=1,"tied",IF(AC63=1,"lost","")))</f>
      </c>
      <c r="C63" s="307"/>
      <c r="D63" s="308"/>
      <c r="E63" s="309"/>
      <c r="F63" t="s" s="310">
        <v>756</v>
      </c>
      <c r="G63" s="311"/>
      <c r="H63" s="294">
        <f>K63+N63+Q63</f>
        <v>0</v>
      </c>
      <c r="I63" t="s" s="310">
        <v>756</v>
      </c>
      <c r="J63" s="296">
        <f>M63+P63+S63</f>
        <v>0</v>
      </c>
      <c r="K63" s="312"/>
      <c r="L63" t="s" s="310">
        <v>756</v>
      </c>
      <c r="M63" s="313"/>
      <c r="N63" s="314"/>
      <c r="O63" t="s" s="310">
        <v>756</v>
      </c>
      <c r="P63" s="313"/>
      <c r="Q63" s="314"/>
      <c r="R63" t="s" s="310">
        <v>756</v>
      </c>
      <c r="S63" s="315"/>
      <c r="T63" s="309"/>
      <c r="U63" t="s" s="316">
        <v>757</v>
      </c>
      <c r="V63" s="309"/>
      <c r="W63" t="s" s="317">
        <v>762</v>
      </c>
      <c r="X63" s="318"/>
      <c r="Y63" s="319"/>
      <c r="Z63" s="268"/>
      <c r="AA63" t="b" s="226">
        <f>IF(E63&gt;G63,IF(G63&lt;&gt;"",1))</f>
        <v>0</v>
      </c>
      <c r="AB63" t="b" s="226">
        <f>IF(E63=G63,IF(G63&lt;&gt;"",1))</f>
        <v>0</v>
      </c>
      <c r="AC63" t="b" s="226">
        <f>IF(E63&lt;G63,IF(E63&lt;&gt;"",1))</f>
        <v>0</v>
      </c>
      <c r="AD63" s="243"/>
    </row>
    <row r="64" ht="18" customHeight="1">
      <c r="A64" s="305">
        <f>A63+1</f>
        <v>58</v>
      </c>
      <c r="B64" t="s" s="306">
        <f>IF(AA64=1,"won",IF(AB64=1,"tied",IF(AC64=1,"lost","")))</f>
      </c>
      <c r="C64" s="307"/>
      <c r="D64" s="308"/>
      <c r="E64" s="309"/>
      <c r="F64" t="s" s="310">
        <v>756</v>
      </c>
      <c r="G64" s="311"/>
      <c r="H64" s="294">
        <f>K64+N64+Q64</f>
        <v>0</v>
      </c>
      <c r="I64" t="s" s="310">
        <v>756</v>
      </c>
      <c r="J64" s="296">
        <f>M64+P64+S64</f>
        <v>0</v>
      </c>
      <c r="K64" s="312"/>
      <c r="L64" t="s" s="310">
        <v>756</v>
      </c>
      <c r="M64" s="313"/>
      <c r="N64" s="314"/>
      <c r="O64" t="s" s="310">
        <v>756</v>
      </c>
      <c r="P64" s="313"/>
      <c r="Q64" s="314"/>
      <c r="R64" t="s" s="310">
        <v>756</v>
      </c>
      <c r="S64" s="315"/>
      <c r="T64" s="309"/>
      <c r="U64" t="s" s="316">
        <v>757</v>
      </c>
      <c r="V64" s="309"/>
      <c r="W64" t="s" s="317">
        <v>762</v>
      </c>
      <c r="X64" s="318"/>
      <c r="Y64" s="319"/>
      <c r="Z64" s="268"/>
      <c r="AA64" t="b" s="226">
        <f>IF(E64&gt;G64,IF(G64&lt;&gt;"",1))</f>
        <v>0</v>
      </c>
      <c r="AB64" t="b" s="226">
        <f>IF(E64=G64,IF(G64&lt;&gt;"",1))</f>
        <v>0</v>
      </c>
      <c r="AC64" t="b" s="226">
        <f>IF(E64&lt;G64,IF(E64&lt;&gt;"",1))</f>
        <v>0</v>
      </c>
      <c r="AD64" s="243"/>
    </row>
    <row r="65" ht="18" customHeight="1">
      <c r="A65" s="305">
        <f>A64+1</f>
        <v>59</v>
      </c>
      <c r="B65" t="s" s="306">
        <f>IF(AA65=1,"won",IF(AB65=1,"tied",IF(AC65=1,"lost","")))</f>
      </c>
      <c r="C65" s="307"/>
      <c r="D65" s="308"/>
      <c r="E65" s="309"/>
      <c r="F65" t="s" s="310">
        <v>756</v>
      </c>
      <c r="G65" s="311"/>
      <c r="H65" s="294">
        <f>K65+N65+Q65</f>
        <v>0</v>
      </c>
      <c r="I65" t="s" s="310">
        <v>756</v>
      </c>
      <c r="J65" s="296">
        <f>M65+P65+S65</f>
        <v>0</v>
      </c>
      <c r="K65" s="312"/>
      <c r="L65" t="s" s="310">
        <v>756</v>
      </c>
      <c r="M65" s="313"/>
      <c r="N65" s="314"/>
      <c r="O65" t="s" s="310">
        <v>756</v>
      </c>
      <c r="P65" s="313"/>
      <c r="Q65" s="314"/>
      <c r="R65" t="s" s="310">
        <v>756</v>
      </c>
      <c r="S65" s="315"/>
      <c r="T65" s="309"/>
      <c r="U65" t="s" s="316">
        <v>757</v>
      </c>
      <c r="V65" s="309"/>
      <c r="W65" t="s" s="317">
        <v>762</v>
      </c>
      <c r="X65" s="318"/>
      <c r="Y65" s="319"/>
      <c r="Z65" s="268"/>
      <c r="AA65" t="b" s="226">
        <f>IF(E65&gt;G65,IF(G65&lt;&gt;"",1))</f>
        <v>0</v>
      </c>
      <c r="AB65" t="b" s="226">
        <f>IF(E65=G65,IF(G65&lt;&gt;"",1))</f>
        <v>0</v>
      </c>
      <c r="AC65" t="b" s="226">
        <f>IF(E65&lt;G65,IF(E65&lt;&gt;"",1))</f>
        <v>0</v>
      </c>
      <c r="AD65" s="243"/>
    </row>
    <row r="66" ht="18" customHeight="1">
      <c r="A66" s="305">
        <f>A65+1</f>
        <v>60</v>
      </c>
      <c r="B66" t="s" s="306">
        <f>IF(AA66=1,"won",IF(AB66=1,"tied",IF(AC66=1,"lost","")))</f>
      </c>
      <c r="C66" s="307"/>
      <c r="D66" s="308"/>
      <c r="E66" s="309"/>
      <c r="F66" t="s" s="310">
        <v>756</v>
      </c>
      <c r="G66" s="311"/>
      <c r="H66" s="294">
        <f>K66+N66+Q66</f>
        <v>0</v>
      </c>
      <c r="I66" t="s" s="310">
        <v>756</v>
      </c>
      <c r="J66" s="296">
        <f>M66+P66+S66</f>
        <v>0</v>
      </c>
      <c r="K66" s="312"/>
      <c r="L66" t="s" s="310">
        <v>756</v>
      </c>
      <c r="M66" s="313"/>
      <c r="N66" s="314"/>
      <c r="O66" t="s" s="310">
        <v>756</v>
      </c>
      <c r="P66" s="313"/>
      <c r="Q66" s="314"/>
      <c r="R66" t="s" s="310">
        <v>756</v>
      </c>
      <c r="S66" s="315"/>
      <c r="T66" s="309"/>
      <c r="U66" t="s" s="316">
        <v>757</v>
      </c>
      <c r="V66" s="309"/>
      <c r="W66" t="s" s="317">
        <v>762</v>
      </c>
      <c r="X66" s="318"/>
      <c r="Y66" s="319"/>
      <c r="Z66" s="268"/>
      <c r="AA66" t="b" s="226">
        <f>IF(E66&gt;G66,IF(G66&lt;&gt;"",1))</f>
        <v>0</v>
      </c>
      <c r="AB66" t="b" s="226">
        <f>IF(E66=G66,IF(G66&lt;&gt;"",1))</f>
        <v>0</v>
      </c>
      <c r="AC66" t="b" s="226">
        <f>IF(E66&lt;G66,IF(E66&lt;&gt;"",1))</f>
        <v>0</v>
      </c>
      <c r="AD66" s="243"/>
    </row>
    <row r="67" ht="18" customHeight="1">
      <c r="A67" s="305">
        <f>A66+1</f>
        <v>61</v>
      </c>
      <c r="B67" t="s" s="306">
        <f>IF(AA67=1,"won",IF(AB67=1,"tied",IF(AC67=1,"lost","")))</f>
      </c>
      <c r="C67" s="307"/>
      <c r="D67" s="308"/>
      <c r="E67" s="309"/>
      <c r="F67" t="s" s="310">
        <v>756</v>
      </c>
      <c r="G67" s="311"/>
      <c r="H67" s="294">
        <f>K67+N67+Q67</f>
        <v>0</v>
      </c>
      <c r="I67" t="s" s="310">
        <v>756</v>
      </c>
      <c r="J67" s="296">
        <f>M67+P67+S67</f>
        <v>0</v>
      </c>
      <c r="K67" s="312"/>
      <c r="L67" t="s" s="310">
        <v>756</v>
      </c>
      <c r="M67" s="313"/>
      <c r="N67" s="314"/>
      <c r="O67" t="s" s="310">
        <v>756</v>
      </c>
      <c r="P67" s="313"/>
      <c r="Q67" s="314"/>
      <c r="R67" t="s" s="310">
        <v>756</v>
      </c>
      <c r="S67" s="315"/>
      <c r="T67" s="309"/>
      <c r="U67" t="s" s="316">
        <v>757</v>
      </c>
      <c r="V67" s="309"/>
      <c r="W67" t="s" s="317">
        <v>762</v>
      </c>
      <c r="X67" s="318"/>
      <c r="Y67" s="319"/>
      <c r="Z67" s="268"/>
      <c r="AA67" t="b" s="226">
        <f>IF(E67&gt;G67,IF(G67&lt;&gt;"",1))</f>
        <v>0</v>
      </c>
      <c r="AB67" t="b" s="226">
        <f>IF(E67=G67,IF(G67&lt;&gt;"",1))</f>
        <v>0</v>
      </c>
      <c r="AC67" t="b" s="226">
        <f>IF(E67&lt;G67,IF(E67&lt;&gt;"",1))</f>
        <v>0</v>
      </c>
      <c r="AD67" s="243"/>
    </row>
    <row r="68" ht="18" customHeight="1">
      <c r="A68" s="305">
        <f>A67+1</f>
        <v>62</v>
      </c>
      <c r="B68" t="s" s="306">
        <f>IF(AA68=1,"won",IF(AB68=1,"tied",IF(AC68=1,"lost","")))</f>
      </c>
      <c r="C68" s="307"/>
      <c r="D68" s="308"/>
      <c r="E68" s="309"/>
      <c r="F68" t="s" s="310">
        <v>756</v>
      </c>
      <c r="G68" s="311"/>
      <c r="H68" s="294">
        <f>K68+N68+Q68</f>
        <v>0</v>
      </c>
      <c r="I68" t="s" s="310">
        <v>756</v>
      </c>
      <c r="J68" s="296">
        <f>M68+P68+S68</f>
        <v>0</v>
      </c>
      <c r="K68" s="312"/>
      <c r="L68" t="s" s="310">
        <v>756</v>
      </c>
      <c r="M68" s="313"/>
      <c r="N68" s="314"/>
      <c r="O68" t="s" s="310">
        <v>756</v>
      </c>
      <c r="P68" s="313"/>
      <c r="Q68" s="314"/>
      <c r="R68" t="s" s="310">
        <v>756</v>
      </c>
      <c r="S68" s="315"/>
      <c r="T68" s="309"/>
      <c r="U68" t="s" s="316">
        <v>757</v>
      </c>
      <c r="V68" s="309"/>
      <c r="W68" t="s" s="317">
        <v>762</v>
      </c>
      <c r="X68" s="318"/>
      <c r="Y68" s="319"/>
      <c r="Z68" s="268"/>
      <c r="AA68" t="b" s="226">
        <f>IF(E68&gt;G68,IF(G68&lt;&gt;"",1))</f>
        <v>0</v>
      </c>
      <c r="AB68" t="b" s="226">
        <f>IF(E68=G68,IF(G68&lt;&gt;"",1))</f>
        <v>0</v>
      </c>
      <c r="AC68" t="b" s="226">
        <f>IF(E68&lt;G68,IF(E68&lt;&gt;"",1))</f>
        <v>0</v>
      </c>
      <c r="AD68" s="243"/>
    </row>
    <row r="69" ht="18" customHeight="1">
      <c r="A69" s="305">
        <f>A68+1</f>
        <v>63</v>
      </c>
      <c r="B69" t="s" s="306">
        <f>IF(AA69=1,"won",IF(AB69=1,"tied",IF(AC69=1,"lost","")))</f>
      </c>
      <c r="C69" s="307"/>
      <c r="D69" s="308"/>
      <c r="E69" s="309"/>
      <c r="F69" t="s" s="310">
        <v>756</v>
      </c>
      <c r="G69" s="311"/>
      <c r="H69" s="294">
        <f>K69+N69+Q69</f>
        <v>0</v>
      </c>
      <c r="I69" t="s" s="310">
        <v>756</v>
      </c>
      <c r="J69" s="296">
        <f>M69+P69+S69</f>
        <v>0</v>
      </c>
      <c r="K69" s="312"/>
      <c r="L69" t="s" s="310">
        <v>756</v>
      </c>
      <c r="M69" s="313"/>
      <c r="N69" s="314"/>
      <c r="O69" t="s" s="310">
        <v>756</v>
      </c>
      <c r="P69" s="313"/>
      <c r="Q69" s="314"/>
      <c r="R69" t="s" s="310">
        <v>756</v>
      </c>
      <c r="S69" s="315"/>
      <c r="T69" s="309"/>
      <c r="U69" t="s" s="316">
        <v>757</v>
      </c>
      <c r="V69" s="309"/>
      <c r="W69" t="s" s="317">
        <v>762</v>
      </c>
      <c r="X69" s="318"/>
      <c r="Y69" s="319"/>
      <c r="Z69" s="268"/>
      <c r="AA69" t="b" s="226">
        <f>IF(E69&gt;G69,IF(G69&lt;&gt;"",1))</f>
        <v>0</v>
      </c>
      <c r="AB69" t="b" s="226">
        <f>IF(E69=G69,IF(G69&lt;&gt;"",1))</f>
        <v>0</v>
      </c>
      <c r="AC69" t="b" s="226">
        <f>IF(E69&lt;G69,IF(E69&lt;&gt;"",1))</f>
        <v>0</v>
      </c>
      <c r="AD69" s="243"/>
    </row>
    <row r="70" ht="18" customHeight="1">
      <c r="A70" s="305">
        <f>A69+1</f>
        <v>64</v>
      </c>
      <c r="B70" t="s" s="306">
        <f>IF(AA70=1,"won",IF(AB70=1,"tied",IF(AC70=1,"lost","")))</f>
      </c>
      <c r="C70" s="307"/>
      <c r="D70" s="308"/>
      <c r="E70" s="309"/>
      <c r="F70" t="s" s="310">
        <v>756</v>
      </c>
      <c r="G70" s="311"/>
      <c r="H70" s="294">
        <f>K70+N70+Q70</f>
        <v>0</v>
      </c>
      <c r="I70" t="s" s="310">
        <v>756</v>
      </c>
      <c r="J70" s="296">
        <f>M70+P70+S70</f>
        <v>0</v>
      </c>
      <c r="K70" s="312"/>
      <c r="L70" t="s" s="310">
        <v>756</v>
      </c>
      <c r="M70" s="313"/>
      <c r="N70" s="314"/>
      <c r="O70" t="s" s="310">
        <v>756</v>
      </c>
      <c r="P70" s="313"/>
      <c r="Q70" s="314"/>
      <c r="R70" t="s" s="310">
        <v>756</v>
      </c>
      <c r="S70" s="315"/>
      <c r="T70" s="309"/>
      <c r="U70" t="s" s="316">
        <v>757</v>
      </c>
      <c r="V70" s="309"/>
      <c r="W70" t="s" s="317">
        <v>762</v>
      </c>
      <c r="X70" s="318"/>
      <c r="Y70" s="319"/>
      <c r="Z70" s="268"/>
      <c r="AA70" t="b" s="226">
        <f>IF(E70&gt;G70,IF(G70&lt;&gt;"",1))</f>
        <v>0</v>
      </c>
      <c r="AB70" t="b" s="226">
        <f>IF(E70=G70,IF(G70&lt;&gt;"",1))</f>
        <v>0</v>
      </c>
      <c r="AC70" t="b" s="226">
        <f>IF(E70&lt;G70,IF(E70&lt;&gt;"",1))</f>
        <v>0</v>
      </c>
      <c r="AD70" s="243"/>
    </row>
    <row r="71" ht="18" customHeight="1">
      <c r="A71" s="305">
        <f>A70+1</f>
        <v>65</v>
      </c>
      <c r="B71" t="s" s="306">
        <f>IF(AA71=1,"won",IF(AB71=1,"tied",IF(AC71=1,"lost","")))</f>
      </c>
      <c r="C71" s="307"/>
      <c r="D71" s="308"/>
      <c r="E71" s="309"/>
      <c r="F71" t="s" s="310">
        <v>756</v>
      </c>
      <c r="G71" s="311"/>
      <c r="H71" s="294">
        <f>K71+N71+Q71</f>
        <v>0</v>
      </c>
      <c r="I71" t="s" s="310">
        <v>756</v>
      </c>
      <c r="J71" s="296">
        <f>M71+P71+S71</f>
        <v>0</v>
      </c>
      <c r="K71" s="312"/>
      <c r="L71" t="s" s="310">
        <v>756</v>
      </c>
      <c r="M71" s="313"/>
      <c r="N71" s="314"/>
      <c r="O71" t="s" s="310">
        <v>756</v>
      </c>
      <c r="P71" s="313"/>
      <c r="Q71" s="314"/>
      <c r="R71" t="s" s="310">
        <v>756</v>
      </c>
      <c r="S71" s="315"/>
      <c r="T71" s="309"/>
      <c r="U71" t="s" s="316">
        <v>757</v>
      </c>
      <c r="V71" s="309"/>
      <c r="W71" t="s" s="317">
        <v>762</v>
      </c>
      <c r="X71" s="318"/>
      <c r="Y71" s="319"/>
      <c r="Z71" s="268"/>
      <c r="AA71" t="b" s="226">
        <f>IF(E71&gt;G71,IF(G71&lt;&gt;"",1))</f>
        <v>0</v>
      </c>
      <c r="AB71" t="b" s="226">
        <f>IF(E71=G71,IF(G71&lt;&gt;"",1))</f>
        <v>0</v>
      </c>
      <c r="AC71" t="b" s="226">
        <f>IF(E71&lt;G71,IF(E71&lt;&gt;"",1))</f>
        <v>0</v>
      </c>
      <c r="AD71" s="243"/>
    </row>
    <row r="72" ht="18" customHeight="1">
      <c r="A72" s="305">
        <f>A71+1</f>
        <v>66</v>
      </c>
      <c r="B72" t="s" s="306">
        <f>IF(AA72=1,"won",IF(AB72=1,"tied",IF(AC72=1,"lost","")))</f>
      </c>
      <c r="C72" s="307"/>
      <c r="D72" s="308"/>
      <c r="E72" s="309"/>
      <c r="F72" t="s" s="310">
        <v>756</v>
      </c>
      <c r="G72" s="311"/>
      <c r="H72" s="294">
        <f>K72+N72+Q72</f>
        <v>0</v>
      </c>
      <c r="I72" t="s" s="310">
        <v>756</v>
      </c>
      <c r="J72" s="296">
        <f>M72+P72+S72</f>
        <v>0</v>
      </c>
      <c r="K72" s="312"/>
      <c r="L72" t="s" s="310">
        <v>756</v>
      </c>
      <c r="M72" s="313"/>
      <c r="N72" s="314"/>
      <c r="O72" t="s" s="310">
        <v>756</v>
      </c>
      <c r="P72" s="313"/>
      <c r="Q72" s="314"/>
      <c r="R72" t="s" s="310">
        <v>756</v>
      </c>
      <c r="S72" s="315"/>
      <c r="T72" s="309"/>
      <c r="U72" t="s" s="316">
        <v>757</v>
      </c>
      <c r="V72" s="309"/>
      <c r="W72" t="s" s="317">
        <v>762</v>
      </c>
      <c r="X72" s="318"/>
      <c r="Y72" s="319"/>
      <c r="Z72" s="268"/>
      <c r="AA72" t="b" s="226">
        <f>IF(E72&gt;G72,IF(G72&lt;&gt;"",1))</f>
        <v>0</v>
      </c>
      <c r="AB72" t="b" s="226">
        <f>IF(E72=G72,IF(G72&lt;&gt;"",1))</f>
        <v>0</v>
      </c>
      <c r="AC72" t="b" s="226">
        <f>IF(E72&lt;G72,IF(E72&lt;&gt;"",1))</f>
        <v>0</v>
      </c>
      <c r="AD72" s="243"/>
    </row>
    <row r="73" ht="18" customHeight="1">
      <c r="A73" s="305">
        <f>A72+1</f>
        <v>67</v>
      </c>
      <c r="B73" t="s" s="306">
        <f>IF(AA73=1,"won",IF(AB73=1,"tied",IF(AC73=1,"lost","")))</f>
      </c>
      <c r="C73" s="307"/>
      <c r="D73" s="308"/>
      <c r="E73" s="309"/>
      <c r="F73" t="s" s="310">
        <v>756</v>
      </c>
      <c r="G73" s="311"/>
      <c r="H73" s="294">
        <f>K73+N73+Q73</f>
        <v>0</v>
      </c>
      <c r="I73" t="s" s="310">
        <v>756</v>
      </c>
      <c r="J73" s="296">
        <f>M73+P73+S73</f>
        <v>0</v>
      </c>
      <c r="K73" s="312"/>
      <c r="L73" t="s" s="310">
        <v>756</v>
      </c>
      <c r="M73" s="313"/>
      <c r="N73" s="314"/>
      <c r="O73" t="s" s="310">
        <v>756</v>
      </c>
      <c r="P73" s="313"/>
      <c r="Q73" s="314"/>
      <c r="R73" t="s" s="310">
        <v>756</v>
      </c>
      <c r="S73" s="315"/>
      <c r="T73" s="309"/>
      <c r="U73" t="s" s="316">
        <v>757</v>
      </c>
      <c r="V73" s="309"/>
      <c r="W73" t="s" s="317">
        <v>762</v>
      </c>
      <c r="X73" s="318"/>
      <c r="Y73" s="319"/>
      <c r="Z73" s="268"/>
      <c r="AA73" t="b" s="226">
        <f>IF(E73&gt;G73,IF(G73&lt;&gt;"",1))</f>
        <v>0</v>
      </c>
      <c r="AB73" t="b" s="226">
        <f>IF(E73=G73,IF(G73&lt;&gt;"",1))</f>
        <v>0</v>
      </c>
      <c r="AC73" t="b" s="226">
        <f>IF(E73&lt;G73,IF(E73&lt;&gt;"",1))</f>
        <v>0</v>
      </c>
      <c r="AD73" s="243"/>
    </row>
    <row r="74" ht="18" customHeight="1">
      <c r="A74" s="305">
        <f>A73+1</f>
        <v>68</v>
      </c>
      <c r="B74" t="s" s="306">
        <f>IF(AA74=1,"won",IF(AB74=1,"tied",IF(AC74=1,"lost","")))</f>
      </c>
      <c r="C74" s="307"/>
      <c r="D74" s="308"/>
      <c r="E74" s="309"/>
      <c r="F74" t="s" s="310">
        <v>756</v>
      </c>
      <c r="G74" s="311"/>
      <c r="H74" s="294">
        <f>K74+N74+Q74</f>
        <v>0</v>
      </c>
      <c r="I74" t="s" s="310">
        <v>756</v>
      </c>
      <c r="J74" s="296">
        <f>M74+P74+S74</f>
        <v>0</v>
      </c>
      <c r="K74" s="312"/>
      <c r="L74" t="s" s="310">
        <v>756</v>
      </c>
      <c r="M74" s="313"/>
      <c r="N74" s="314"/>
      <c r="O74" t="s" s="310">
        <v>756</v>
      </c>
      <c r="P74" s="313"/>
      <c r="Q74" s="314"/>
      <c r="R74" t="s" s="310">
        <v>756</v>
      </c>
      <c r="S74" s="315"/>
      <c r="T74" s="309"/>
      <c r="U74" t="s" s="316">
        <v>757</v>
      </c>
      <c r="V74" s="309"/>
      <c r="W74" t="s" s="317">
        <v>762</v>
      </c>
      <c r="X74" s="318"/>
      <c r="Y74" s="319"/>
      <c r="Z74" s="268"/>
      <c r="AA74" t="b" s="226">
        <f>IF(E74&gt;G74,IF(G74&lt;&gt;"",1))</f>
        <v>0</v>
      </c>
      <c r="AB74" t="b" s="226">
        <f>IF(E74=G74,IF(G74&lt;&gt;"",1))</f>
        <v>0</v>
      </c>
      <c r="AC74" t="b" s="226">
        <f>IF(E74&lt;G74,IF(E74&lt;&gt;"",1))</f>
        <v>0</v>
      </c>
      <c r="AD74" s="243"/>
    </row>
    <row r="75" ht="18" customHeight="1">
      <c r="A75" s="305">
        <f>A74+1</f>
        <v>69</v>
      </c>
      <c r="B75" t="s" s="306">
        <f>IF(AA75=1,"won",IF(AB75=1,"tied",IF(AC75=1,"lost","")))</f>
      </c>
      <c r="C75" s="307"/>
      <c r="D75" s="308"/>
      <c r="E75" s="309"/>
      <c r="F75" t="s" s="310">
        <v>756</v>
      </c>
      <c r="G75" s="311"/>
      <c r="H75" s="294">
        <f>K75+N75+Q75</f>
        <v>0</v>
      </c>
      <c r="I75" t="s" s="310">
        <v>756</v>
      </c>
      <c r="J75" s="296">
        <f>M75+P75+S75</f>
        <v>0</v>
      </c>
      <c r="K75" s="312"/>
      <c r="L75" t="s" s="310">
        <v>756</v>
      </c>
      <c r="M75" s="313"/>
      <c r="N75" s="314"/>
      <c r="O75" t="s" s="310">
        <v>756</v>
      </c>
      <c r="P75" s="313"/>
      <c r="Q75" s="314"/>
      <c r="R75" t="s" s="310">
        <v>756</v>
      </c>
      <c r="S75" s="315"/>
      <c r="T75" s="309"/>
      <c r="U75" t="s" s="316">
        <v>757</v>
      </c>
      <c r="V75" s="309"/>
      <c r="W75" t="s" s="317">
        <v>762</v>
      </c>
      <c r="X75" s="318"/>
      <c r="Y75" s="319"/>
      <c r="Z75" s="268"/>
      <c r="AA75" t="b" s="226">
        <f>IF(E75&gt;G75,IF(G75&lt;&gt;"",1))</f>
        <v>0</v>
      </c>
      <c r="AB75" t="b" s="226">
        <f>IF(E75=G75,IF(G75&lt;&gt;"",1))</f>
        <v>0</v>
      </c>
      <c r="AC75" t="b" s="226">
        <f>IF(E75&lt;G75,IF(E75&lt;&gt;"",1))</f>
        <v>0</v>
      </c>
      <c r="AD75" s="243"/>
    </row>
    <row r="76" ht="18" customHeight="1">
      <c r="A76" s="305">
        <f>A75+1</f>
        <v>70</v>
      </c>
      <c r="B76" t="s" s="306">
        <f>IF(AA76=1,"won",IF(AB76=1,"tied",IF(AC76=1,"lost","")))</f>
      </c>
      <c r="C76" s="307"/>
      <c r="D76" s="308"/>
      <c r="E76" s="309"/>
      <c r="F76" t="s" s="310">
        <v>756</v>
      </c>
      <c r="G76" s="311"/>
      <c r="H76" s="294">
        <f>K76+N76+Q76</f>
        <v>0</v>
      </c>
      <c r="I76" t="s" s="310">
        <v>756</v>
      </c>
      <c r="J76" s="296">
        <f>M76+P76+S76</f>
        <v>0</v>
      </c>
      <c r="K76" s="312"/>
      <c r="L76" t="s" s="310">
        <v>756</v>
      </c>
      <c r="M76" s="313"/>
      <c r="N76" s="314"/>
      <c r="O76" t="s" s="310">
        <v>756</v>
      </c>
      <c r="P76" s="313"/>
      <c r="Q76" s="314"/>
      <c r="R76" t="s" s="310">
        <v>756</v>
      </c>
      <c r="S76" s="315"/>
      <c r="T76" s="309"/>
      <c r="U76" t="s" s="316">
        <v>757</v>
      </c>
      <c r="V76" s="309"/>
      <c r="W76" t="s" s="317">
        <v>762</v>
      </c>
      <c r="X76" s="318"/>
      <c r="Y76" s="319"/>
      <c r="Z76" s="268"/>
      <c r="AA76" t="b" s="226">
        <f>IF(E76&gt;G76,IF(G76&lt;&gt;"",1))</f>
        <v>0</v>
      </c>
      <c r="AB76" t="b" s="226">
        <f>IF(E76=G76,IF(G76&lt;&gt;"",1))</f>
        <v>0</v>
      </c>
      <c r="AC76" t="b" s="226">
        <f>IF(E76&lt;G76,IF(E76&lt;&gt;"",1))</f>
        <v>0</v>
      </c>
      <c r="AD76" s="243"/>
    </row>
    <row r="77" ht="18" customHeight="1">
      <c r="A77" s="305">
        <f>A76+1</f>
        <v>71</v>
      </c>
      <c r="B77" t="s" s="306">
        <f>IF(AA77=1,"won",IF(AB77=1,"tied",IF(AC77=1,"lost","")))</f>
      </c>
      <c r="C77" s="307"/>
      <c r="D77" s="308"/>
      <c r="E77" s="309"/>
      <c r="F77" t="s" s="310">
        <v>756</v>
      </c>
      <c r="G77" s="311"/>
      <c r="H77" s="294">
        <f>K77+N77+Q77</f>
        <v>0</v>
      </c>
      <c r="I77" t="s" s="310">
        <v>756</v>
      </c>
      <c r="J77" s="296">
        <f>M77+P77+S77</f>
        <v>0</v>
      </c>
      <c r="K77" s="312"/>
      <c r="L77" t="s" s="310">
        <v>756</v>
      </c>
      <c r="M77" s="313"/>
      <c r="N77" s="314"/>
      <c r="O77" t="s" s="310">
        <v>756</v>
      </c>
      <c r="P77" s="313"/>
      <c r="Q77" s="314"/>
      <c r="R77" t="s" s="310">
        <v>756</v>
      </c>
      <c r="S77" s="315"/>
      <c r="T77" s="309"/>
      <c r="U77" t="s" s="316">
        <v>757</v>
      </c>
      <c r="V77" s="309"/>
      <c r="W77" t="s" s="317">
        <v>762</v>
      </c>
      <c r="X77" s="318"/>
      <c r="Y77" s="319"/>
      <c r="Z77" s="268"/>
      <c r="AA77" t="b" s="226">
        <f>IF(E77&gt;G77,IF(G77&lt;&gt;"",1))</f>
        <v>0</v>
      </c>
      <c r="AB77" t="b" s="226">
        <f>IF(E77=G77,IF(G77&lt;&gt;"",1))</f>
        <v>0</v>
      </c>
      <c r="AC77" t="b" s="226">
        <f>IF(E77&lt;G77,IF(E77&lt;&gt;"",1))</f>
        <v>0</v>
      </c>
      <c r="AD77" s="243"/>
    </row>
    <row r="78" ht="18" customHeight="1">
      <c r="A78" s="305">
        <f>A77+1</f>
        <v>72</v>
      </c>
      <c r="B78" t="s" s="306">
        <f>IF(AA78=1,"won",IF(AB78=1,"tied",IF(AC78=1,"lost","")))</f>
      </c>
      <c r="C78" s="307"/>
      <c r="D78" s="308"/>
      <c r="E78" s="309"/>
      <c r="F78" t="s" s="310">
        <v>756</v>
      </c>
      <c r="G78" s="311"/>
      <c r="H78" s="294">
        <f>K78+N78+Q78</f>
        <v>0</v>
      </c>
      <c r="I78" t="s" s="310">
        <v>756</v>
      </c>
      <c r="J78" s="296">
        <f>M78+P78+S78</f>
        <v>0</v>
      </c>
      <c r="K78" s="312"/>
      <c r="L78" t="s" s="310">
        <v>756</v>
      </c>
      <c r="M78" s="313"/>
      <c r="N78" s="314"/>
      <c r="O78" t="s" s="310">
        <v>756</v>
      </c>
      <c r="P78" s="313"/>
      <c r="Q78" s="314"/>
      <c r="R78" t="s" s="310">
        <v>756</v>
      </c>
      <c r="S78" s="315"/>
      <c r="T78" s="309"/>
      <c r="U78" t="s" s="316">
        <v>757</v>
      </c>
      <c r="V78" s="309"/>
      <c r="W78" t="s" s="317">
        <v>762</v>
      </c>
      <c r="X78" s="318"/>
      <c r="Y78" s="319"/>
      <c r="Z78" s="268"/>
      <c r="AA78" t="b" s="226">
        <f>IF(E78&gt;G78,IF(G78&lt;&gt;"",1))</f>
        <v>0</v>
      </c>
      <c r="AB78" t="b" s="226">
        <f>IF(E78=G78,IF(G78&lt;&gt;"",1))</f>
        <v>0</v>
      </c>
      <c r="AC78" t="b" s="226">
        <f>IF(E78&lt;G78,IF(E78&lt;&gt;"",1))</f>
        <v>0</v>
      </c>
      <c r="AD78" s="243"/>
    </row>
    <row r="79" ht="18" customHeight="1">
      <c r="A79" s="305">
        <f>A78+1</f>
        <v>73</v>
      </c>
      <c r="B79" t="s" s="306">
        <f>IF(AA79=1,"won",IF(AB79=1,"tied",IF(AC79=1,"lost","")))</f>
      </c>
      <c r="C79" s="307"/>
      <c r="D79" s="308"/>
      <c r="E79" s="309"/>
      <c r="F79" t="s" s="310">
        <v>756</v>
      </c>
      <c r="G79" s="311"/>
      <c r="H79" s="294">
        <f>K79+N79+Q79</f>
        <v>0</v>
      </c>
      <c r="I79" t="s" s="310">
        <v>756</v>
      </c>
      <c r="J79" s="296">
        <f>M79+P79+S79</f>
        <v>0</v>
      </c>
      <c r="K79" s="312"/>
      <c r="L79" t="s" s="310">
        <v>756</v>
      </c>
      <c r="M79" s="313"/>
      <c r="N79" s="314"/>
      <c r="O79" t="s" s="310">
        <v>756</v>
      </c>
      <c r="P79" s="313"/>
      <c r="Q79" s="314"/>
      <c r="R79" t="s" s="310">
        <v>756</v>
      </c>
      <c r="S79" s="315"/>
      <c r="T79" s="309"/>
      <c r="U79" t="s" s="316">
        <v>757</v>
      </c>
      <c r="V79" s="309"/>
      <c r="W79" t="s" s="317">
        <v>762</v>
      </c>
      <c r="X79" s="318"/>
      <c r="Y79" s="319"/>
      <c r="Z79" s="268"/>
      <c r="AA79" t="b" s="226">
        <f>IF(E79&gt;G79,IF(G79&lt;&gt;"",1))</f>
        <v>0</v>
      </c>
      <c r="AB79" t="b" s="226">
        <f>IF(E79=G79,IF(G79&lt;&gt;"",1))</f>
        <v>0</v>
      </c>
      <c r="AC79" t="b" s="226">
        <f>IF(E79&lt;G79,IF(E79&lt;&gt;"",1))</f>
        <v>0</v>
      </c>
      <c r="AD79" s="243"/>
    </row>
    <row r="80" ht="18" customHeight="1">
      <c r="A80" s="305">
        <f>A79+1</f>
        <v>74</v>
      </c>
      <c r="B80" t="s" s="306">
        <f>IF(AA80=1,"won",IF(AB80=1,"tied",IF(AC80=1,"lost","")))</f>
      </c>
      <c r="C80" s="307"/>
      <c r="D80" s="308"/>
      <c r="E80" s="309"/>
      <c r="F80" t="s" s="310">
        <v>756</v>
      </c>
      <c r="G80" s="311"/>
      <c r="H80" s="294">
        <f>K80+N80+Q80</f>
        <v>0</v>
      </c>
      <c r="I80" t="s" s="310">
        <v>756</v>
      </c>
      <c r="J80" s="296">
        <f>M80+P80+S80</f>
        <v>0</v>
      </c>
      <c r="K80" s="312"/>
      <c r="L80" t="s" s="310">
        <v>756</v>
      </c>
      <c r="M80" s="313"/>
      <c r="N80" s="314"/>
      <c r="O80" t="s" s="310">
        <v>756</v>
      </c>
      <c r="P80" s="313"/>
      <c r="Q80" s="314"/>
      <c r="R80" t="s" s="310">
        <v>756</v>
      </c>
      <c r="S80" s="315"/>
      <c r="T80" s="309"/>
      <c r="U80" t="s" s="316">
        <v>757</v>
      </c>
      <c r="V80" s="309"/>
      <c r="W80" t="s" s="317">
        <v>762</v>
      </c>
      <c r="X80" s="318"/>
      <c r="Y80" s="319"/>
      <c r="Z80" s="268"/>
      <c r="AA80" t="b" s="226">
        <f>IF(E80&gt;G80,IF(G80&lt;&gt;"",1))</f>
        <v>0</v>
      </c>
      <c r="AB80" t="b" s="226">
        <f>IF(E80=G80,IF(G80&lt;&gt;"",1))</f>
        <v>0</v>
      </c>
      <c r="AC80" t="b" s="226">
        <f>IF(E80&lt;G80,IF(E80&lt;&gt;"",1))</f>
        <v>0</v>
      </c>
      <c r="AD80" s="243"/>
    </row>
    <row r="81" ht="18" customHeight="1">
      <c r="A81" s="305">
        <f>A80+1</f>
        <v>75</v>
      </c>
      <c r="B81" t="s" s="306">
        <f>IF(AA81=1,"won",IF(AB81=1,"tied",IF(AC81=1,"lost","")))</f>
      </c>
      <c r="C81" s="307"/>
      <c r="D81" s="308"/>
      <c r="E81" s="309"/>
      <c r="F81" t="s" s="310">
        <v>756</v>
      </c>
      <c r="G81" s="311"/>
      <c r="H81" s="294">
        <f>K81+N81+Q81</f>
        <v>0</v>
      </c>
      <c r="I81" t="s" s="310">
        <v>756</v>
      </c>
      <c r="J81" s="296">
        <f>M81+P81+S81</f>
        <v>0</v>
      </c>
      <c r="K81" s="312"/>
      <c r="L81" t="s" s="310">
        <v>756</v>
      </c>
      <c r="M81" s="313"/>
      <c r="N81" s="314"/>
      <c r="O81" t="s" s="310">
        <v>756</v>
      </c>
      <c r="P81" s="313"/>
      <c r="Q81" s="314"/>
      <c r="R81" t="s" s="310">
        <v>756</v>
      </c>
      <c r="S81" s="315"/>
      <c r="T81" s="309"/>
      <c r="U81" t="s" s="316">
        <v>757</v>
      </c>
      <c r="V81" s="309"/>
      <c r="W81" t="s" s="317">
        <v>762</v>
      </c>
      <c r="X81" s="318"/>
      <c r="Y81" s="319"/>
      <c r="Z81" s="268"/>
      <c r="AA81" t="b" s="226">
        <f>IF(E81&gt;G81,IF(G81&lt;&gt;"",1))</f>
        <v>0</v>
      </c>
      <c r="AB81" t="b" s="226">
        <f>IF(E81=G81,IF(G81&lt;&gt;"",1))</f>
        <v>0</v>
      </c>
      <c r="AC81" t="b" s="226">
        <f>IF(E81&lt;G81,IF(E81&lt;&gt;"",1))</f>
        <v>0</v>
      </c>
      <c r="AD81" s="243"/>
    </row>
    <row r="82" ht="18" customHeight="1">
      <c r="A82" s="305">
        <f>A81+1</f>
        <v>76</v>
      </c>
      <c r="B82" t="s" s="306">
        <f>IF(AA82=1,"won",IF(AB82=1,"tied",IF(AC82=1,"lost","")))</f>
      </c>
      <c r="C82" s="307"/>
      <c r="D82" s="308"/>
      <c r="E82" s="309"/>
      <c r="F82" t="s" s="310">
        <v>756</v>
      </c>
      <c r="G82" s="311"/>
      <c r="H82" s="294">
        <f>K82+N82+Q82</f>
        <v>0</v>
      </c>
      <c r="I82" t="s" s="310">
        <v>756</v>
      </c>
      <c r="J82" s="296">
        <f>M82+P82+S82</f>
        <v>0</v>
      </c>
      <c r="K82" s="312"/>
      <c r="L82" t="s" s="310">
        <v>756</v>
      </c>
      <c r="M82" s="313"/>
      <c r="N82" s="314"/>
      <c r="O82" t="s" s="310">
        <v>756</v>
      </c>
      <c r="P82" s="313"/>
      <c r="Q82" s="314"/>
      <c r="R82" t="s" s="310">
        <v>756</v>
      </c>
      <c r="S82" s="315"/>
      <c r="T82" s="309"/>
      <c r="U82" t="s" s="316">
        <v>757</v>
      </c>
      <c r="V82" s="309"/>
      <c r="W82" t="s" s="317">
        <v>762</v>
      </c>
      <c r="X82" s="318"/>
      <c r="Y82" s="319"/>
      <c r="Z82" s="268"/>
      <c r="AA82" t="b" s="226">
        <f>IF(E82&gt;G82,IF(G82&lt;&gt;"",1))</f>
        <v>0</v>
      </c>
      <c r="AB82" t="b" s="226">
        <f>IF(E82=G82,IF(G82&lt;&gt;"",1))</f>
        <v>0</v>
      </c>
      <c r="AC82" t="b" s="226">
        <f>IF(E82&lt;G82,IF(E82&lt;&gt;"",1))</f>
        <v>0</v>
      </c>
      <c r="AD82" s="243"/>
    </row>
    <row r="83" ht="18" customHeight="1">
      <c r="A83" s="305">
        <f>A82+1</f>
        <v>77</v>
      </c>
      <c r="B83" t="s" s="306">
        <f>IF(AA83=1,"won",IF(AB83=1,"tied",IF(AC83=1,"lost","")))</f>
      </c>
      <c r="C83" s="307"/>
      <c r="D83" s="308"/>
      <c r="E83" s="309"/>
      <c r="F83" t="s" s="310">
        <v>756</v>
      </c>
      <c r="G83" s="311"/>
      <c r="H83" s="294">
        <f>K83+N83+Q83</f>
        <v>0</v>
      </c>
      <c r="I83" t="s" s="310">
        <v>756</v>
      </c>
      <c r="J83" s="296">
        <f>M83+P83+S83</f>
        <v>0</v>
      </c>
      <c r="K83" s="312"/>
      <c r="L83" t="s" s="310">
        <v>756</v>
      </c>
      <c r="M83" s="313"/>
      <c r="N83" s="314"/>
      <c r="O83" t="s" s="310">
        <v>756</v>
      </c>
      <c r="P83" s="313"/>
      <c r="Q83" s="314"/>
      <c r="R83" t="s" s="310">
        <v>756</v>
      </c>
      <c r="S83" s="315"/>
      <c r="T83" s="309"/>
      <c r="U83" t="s" s="316">
        <v>757</v>
      </c>
      <c r="V83" s="309"/>
      <c r="W83" t="s" s="317">
        <v>762</v>
      </c>
      <c r="X83" s="318"/>
      <c r="Y83" s="319"/>
      <c r="Z83" s="268"/>
      <c r="AA83" t="b" s="226">
        <f>IF(E83&gt;G83,IF(G83&lt;&gt;"",1))</f>
        <v>0</v>
      </c>
      <c r="AB83" t="b" s="226">
        <f>IF(E83=G83,IF(G83&lt;&gt;"",1))</f>
        <v>0</v>
      </c>
      <c r="AC83" t="b" s="226">
        <f>IF(E83&lt;G83,IF(E83&lt;&gt;"",1))</f>
        <v>0</v>
      </c>
      <c r="AD83" s="243"/>
    </row>
    <row r="84" ht="18" customHeight="1">
      <c r="A84" s="305">
        <f>A83+1</f>
        <v>78</v>
      </c>
      <c r="B84" t="s" s="306">
        <f>IF(AA84=1,"won",IF(AB84=1,"tied",IF(AC84=1,"lost","")))</f>
      </c>
      <c r="C84" s="307"/>
      <c r="D84" s="308"/>
      <c r="E84" s="309"/>
      <c r="F84" t="s" s="310">
        <v>756</v>
      </c>
      <c r="G84" s="311"/>
      <c r="H84" s="294">
        <f>K84+N84+Q84</f>
        <v>0</v>
      </c>
      <c r="I84" t="s" s="310">
        <v>756</v>
      </c>
      <c r="J84" s="296">
        <f>M84+P84+S84</f>
        <v>0</v>
      </c>
      <c r="K84" s="312"/>
      <c r="L84" t="s" s="310">
        <v>756</v>
      </c>
      <c r="M84" s="313"/>
      <c r="N84" s="314"/>
      <c r="O84" t="s" s="310">
        <v>756</v>
      </c>
      <c r="P84" s="313"/>
      <c r="Q84" s="314"/>
      <c r="R84" t="s" s="310">
        <v>756</v>
      </c>
      <c r="S84" s="315"/>
      <c r="T84" s="309"/>
      <c r="U84" t="s" s="316">
        <v>757</v>
      </c>
      <c r="V84" s="309"/>
      <c r="W84" t="s" s="317">
        <v>762</v>
      </c>
      <c r="X84" s="318"/>
      <c r="Y84" s="319"/>
      <c r="Z84" s="268"/>
      <c r="AA84" t="b" s="226">
        <f>IF(E84&gt;G84,IF(G84&lt;&gt;"",1))</f>
        <v>0</v>
      </c>
      <c r="AB84" t="b" s="226">
        <f>IF(E84=G84,IF(G84&lt;&gt;"",1))</f>
        <v>0</v>
      </c>
      <c r="AC84" t="b" s="226">
        <f>IF(E84&lt;G84,IF(E84&lt;&gt;"",1))</f>
        <v>0</v>
      </c>
      <c r="AD84" s="243"/>
    </row>
    <row r="85" ht="18" customHeight="1">
      <c r="A85" s="305">
        <f>A84+1</f>
        <v>79</v>
      </c>
      <c r="B85" t="s" s="306">
        <f>IF(AA85=1,"won",IF(AB85=1,"tied",IF(AC85=1,"lost","")))</f>
      </c>
      <c r="C85" s="307"/>
      <c r="D85" s="308"/>
      <c r="E85" s="309"/>
      <c r="F85" t="s" s="310">
        <v>756</v>
      </c>
      <c r="G85" s="311"/>
      <c r="H85" s="294">
        <f>K85+N85+Q85</f>
        <v>0</v>
      </c>
      <c r="I85" t="s" s="310">
        <v>756</v>
      </c>
      <c r="J85" s="296">
        <f>M85+P85+S85</f>
        <v>0</v>
      </c>
      <c r="K85" s="312"/>
      <c r="L85" t="s" s="310">
        <v>756</v>
      </c>
      <c r="M85" s="313"/>
      <c r="N85" s="314"/>
      <c r="O85" t="s" s="310">
        <v>756</v>
      </c>
      <c r="P85" s="313"/>
      <c r="Q85" s="314"/>
      <c r="R85" t="s" s="310">
        <v>756</v>
      </c>
      <c r="S85" s="315"/>
      <c r="T85" s="309"/>
      <c r="U85" t="s" s="316">
        <v>757</v>
      </c>
      <c r="V85" s="309"/>
      <c r="W85" t="s" s="317">
        <v>762</v>
      </c>
      <c r="X85" s="318"/>
      <c r="Y85" s="319"/>
      <c r="Z85" s="268"/>
      <c r="AA85" t="b" s="226">
        <f>IF(E85&gt;G85,IF(G85&lt;&gt;"",1))</f>
        <v>0</v>
      </c>
      <c r="AB85" t="b" s="226">
        <f>IF(E85=G85,IF(G85&lt;&gt;"",1))</f>
        <v>0</v>
      </c>
      <c r="AC85" t="b" s="226">
        <f>IF(E85&lt;G85,IF(E85&lt;&gt;"",1))</f>
        <v>0</v>
      </c>
      <c r="AD85" s="243"/>
    </row>
    <row r="86" ht="18" customHeight="1">
      <c r="A86" s="305">
        <f>A85+1</f>
        <v>80</v>
      </c>
      <c r="B86" t="s" s="306">
        <f>IF(AA86=1,"won",IF(AB86=1,"tied",IF(AC86=1,"lost","")))</f>
      </c>
      <c r="C86" s="307"/>
      <c r="D86" s="308"/>
      <c r="E86" s="309"/>
      <c r="F86" t="s" s="310">
        <v>756</v>
      </c>
      <c r="G86" s="311"/>
      <c r="H86" s="294">
        <f>K86+N86+Q86</f>
        <v>0</v>
      </c>
      <c r="I86" t="s" s="310">
        <v>756</v>
      </c>
      <c r="J86" s="296">
        <f>M86+P86+S86</f>
        <v>0</v>
      </c>
      <c r="K86" s="312"/>
      <c r="L86" t="s" s="310">
        <v>756</v>
      </c>
      <c r="M86" s="313"/>
      <c r="N86" s="314"/>
      <c r="O86" t="s" s="310">
        <v>756</v>
      </c>
      <c r="P86" s="313"/>
      <c r="Q86" s="314"/>
      <c r="R86" t="s" s="310">
        <v>756</v>
      </c>
      <c r="S86" s="315"/>
      <c r="T86" s="309"/>
      <c r="U86" t="s" s="316">
        <v>757</v>
      </c>
      <c r="V86" s="309"/>
      <c r="W86" t="s" s="317">
        <v>762</v>
      </c>
      <c r="X86" s="318"/>
      <c r="Y86" s="319"/>
      <c r="Z86" s="268"/>
      <c r="AA86" t="b" s="226">
        <f>IF(E86&gt;G86,IF(G86&lt;&gt;"",1))</f>
        <v>0</v>
      </c>
      <c r="AB86" t="b" s="226">
        <f>IF(E86=G86,IF(G86&lt;&gt;"",1))</f>
        <v>0</v>
      </c>
      <c r="AC86" t="b" s="226">
        <f>IF(E86&lt;G86,IF(E86&lt;&gt;"",1))</f>
        <v>0</v>
      </c>
      <c r="AD86" s="243"/>
    </row>
    <row r="87" ht="18" customHeight="1">
      <c r="A87" s="305">
        <f>A86+1</f>
        <v>81</v>
      </c>
      <c r="B87" t="s" s="306">
        <f>IF(AA87=1,"won",IF(AB87=1,"tied",IF(AC87=1,"lost","")))</f>
      </c>
      <c r="C87" s="307"/>
      <c r="D87" s="308"/>
      <c r="E87" s="309"/>
      <c r="F87" t="s" s="310">
        <v>756</v>
      </c>
      <c r="G87" s="311"/>
      <c r="H87" s="294">
        <f>K87+N87+Q87</f>
        <v>0</v>
      </c>
      <c r="I87" t="s" s="310">
        <v>756</v>
      </c>
      <c r="J87" s="296">
        <f>M87+P87+S87</f>
        <v>0</v>
      </c>
      <c r="K87" s="312"/>
      <c r="L87" t="s" s="310">
        <v>756</v>
      </c>
      <c r="M87" s="313"/>
      <c r="N87" s="314"/>
      <c r="O87" t="s" s="310">
        <v>756</v>
      </c>
      <c r="P87" s="313"/>
      <c r="Q87" s="314"/>
      <c r="R87" t="s" s="310">
        <v>756</v>
      </c>
      <c r="S87" s="315"/>
      <c r="T87" s="309"/>
      <c r="U87" t="s" s="316">
        <v>757</v>
      </c>
      <c r="V87" s="309"/>
      <c r="W87" t="s" s="317">
        <v>762</v>
      </c>
      <c r="X87" s="318"/>
      <c r="Y87" s="319"/>
      <c r="Z87" s="268"/>
      <c r="AA87" t="b" s="226">
        <f>IF(E87&gt;G87,IF(G87&lt;&gt;"",1))</f>
        <v>0</v>
      </c>
      <c r="AB87" t="b" s="226">
        <f>IF(E87=G87,IF(G87&lt;&gt;"",1))</f>
        <v>0</v>
      </c>
      <c r="AC87" t="b" s="226">
        <f>IF(E87&lt;G87,IF(E87&lt;&gt;"",1))</f>
        <v>0</v>
      </c>
      <c r="AD87" s="243"/>
    </row>
    <row r="88" ht="18" customHeight="1">
      <c r="A88" s="305">
        <f>A87+1</f>
        <v>82</v>
      </c>
      <c r="B88" t="s" s="306">
        <f>IF(AA88=1,"won",IF(AB88=1,"tied",IF(AC88=1,"lost","")))</f>
      </c>
      <c r="C88" s="307"/>
      <c r="D88" s="308"/>
      <c r="E88" s="309"/>
      <c r="F88" t="s" s="310">
        <v>756</v>
      </c>
      <c r="G88" s="311"/>
      <c r="H88" s="294">
        <f>K88+N88+Q88</f>
        <v>0</v>
      </c>
      <c r="I88" t="s" s="310">
        <v>756</v>
      </c>
      <c r="J88" s="296">
        <f>M88+P88+S88</f>
        <v>0</v>
      </c>
      <c r="K88" s="312"/>
      <c r="L88" t="s" s="310">
        <v>756</v>
      </c>
      <c r="M88" s="313"/>
      <c r="N88" s="314"/>
      <c r="O88" t="s" s="310">
        <v>756</v>
      </c>
      <c r="P88" s="313"/>
      <c r="Q88" s="314"/>
      <c r="R88" t="s" s="310">
        <v>756</v>
      </c>
      <c r="S88" s="315"/>
      <c r="T88" s="309"/>
      <c r="U88" t="s" s="316">
        <v>757</v>
      </c>
      <c r="V88" s="309"/>
      <c r="W88" t="s" s="317">
        <v>762</v>
      </c>
      <c r="X88" s="318"/>
      <c r="Y88" s="319"/>
      <c r="Z88" s="268"/>
      <c r="AA88" t="b" s="226">
        <f>IF(E88&gt;G88,IF(G88&lt;&gt;"",1))</f>
        <v>0</v>
      </c>
      <c r="AB88" t="b" s="226">
        <f>IF(E88=G88,IF(G88&lt;&gt;"",1))</f>
        <v>0</v>
      </c>
      <c r="AC88" t="b" s="226">
        <f>IF(E88&lt;G88,IF(E88&lt;&gt;"",1))</f>
        <v>0</v>
      </c>
      <c r="AD88" s="243"/>
    </row>
    <row r="89" ht="18" customHeight="1">
      <c r="A89" s="305">
        <f>A88+1</f>
        <v>83</v>
      </c>
      <c r="B89" t="s" s="306">
        <f>IF(AA89=1,"won",IF(AB89=1,"tied",IF(AC89=1,"lost","")))</f>
      </c>
      <c r="C89" s="307"/>
      <c r="D89" s="308"/>
      <c r="E89" s="309"/>
      <c r="F89" t="s" s="310">
        <v>756</v>
      </c>
      <c r="G89" s="311"/>
      <c r="H89" s="294">
        <f>K89+N89+Q89</f>
        <v>0</v>
      </c>
      <c r="I89" t="s" s="310">
        <v>756</v>
      </c>
      <c r="J89" s="296">
        <f>M89+P89+S89</f>
        <v>0</v>
      </c>
      <c r="K89" s="312"/>
      <c r="L89" t="s" s="310">
        <v>756</v>
      </c>
      <c r="M89" s="313"/>
      <c r="N89" s="314"/>
      <c r="O89" t="s" s="310">
        <v>756</v>
      </c>
      <c r="P89" s="313"/>
      <c r="Q89" s="314"/>
      <c r="R89" t="s" s="310">
        <v>756</v>
      </c>
      <c r="S89" s="315"/>
      <c r="T89" s="309"/>
      <c r="U89" t="s" s="316">
        <v>757</v>
      </c>
      <c r="V89" s="309"/>
      <c r="W89" t="s" s="317">
        <v>762</v>
      </c>
      <c r="X89" s="318"/>
      <c r="Y89" s="319"/>
      <c r="Z89" s="268"/>
      <c r="AA89" t="b" s="226">
        <f>IF(E89&gt;G89,IF(G89&lt;&gt;"",1))</f>
        <v>0</v>
      </c>
      <c r="AB89" t="b" s="226">
        <f>IF(E89=G89,IF(G89&lt;&gt;"",1))</f>
        <v>0</v>
      </c>
      <c r="AC89" t="b" s="226">
        <f>IF(E89&lt;G89,IF(E89&lt;&gt;"",1))</f>
        <v>0</v>
      </c>
      <c r="AD89" s="243"/>
    </row>
    <row r="90" ht="18" customHeight="1">
      <c r="A90" s="305">
        <f>A89+1</f>
        <v>84</v>
      </c>
      <c r="B90" t="s" s="306">
        <f>IF(AA90=1,"won",IF(AB90=1,"tied",IF(AC90=1,"lost","")))</f>
      </c>
      <c r="C90" s="307"/>
      <c r="D90" s="308"/>
      <c r="E90" s="309"/>
      <c r="F90" t="s" s="310">
        <v>756</v>
      </c>
      <c r="G90" s="311"/>
      <c r="H90" s="294">
        <f>K90+N90+Q90</f>
        <v>0</v>
      </c>
      <c r="I90" t="s" s="310">
        <v>756</v>
      </c>
      <c r="J90" s="296">
        <f>M90+P90+S90</f>
        <v>0</v>
      </c>
      <c r="K90" s="312"/>
      <c r="L90" t="s" s="310">
        <v>756</v>
      </c>
      <c r="M90" s="313"/>
      <c r="N90" s="314"/>
      <c r="O90" t="s" s="310">
        <v>756</v>
      </c>
      <c r="P90" s="313"/>
      <c r="Q90" s="314"/>
      <c r="R90" t="s" s="310">
        <v>756</v>
      </c>
      <c r="S90" s="315"/>
      <c r="T90" s="309"/>
      <c r="U90" t="s" s="316">
        <v>757</v>
      </c>
      <c r="V90" s="309"/>
      <c r="W90" t="s" s="317">
        <v>762</v>
      </c>
      <c r="X90" s="318"/>
      <c r="Y90" s="319"/>
      <c r="Z90" s="268"/>
      <c r="AA90" t="b" s="226">
        <f>IF(E90&gt;G90,IF(G90&lt;&gt;"",1))</f>
        <v>0</v>
      </c>
      <c r="AB90" t="b" s="226">
        <f>IF(E90=G90,IF(G90&lt;&gt;"",1))</f>
        <v>0</v>
      </c>
      <c r="AC90" t="b" s="226">
        <f>IF(E90&lt;G90,IF(E90&lt;&gt;"",1))</f>
        <v>0</v>
      </c>
      <c r="AD90" s="243"/>
    </row>
    <row r="91" ht="18" customHeight="1">
      <c r="A91" s="305">
        <f>A90+1</f>
        <v>85</v>
      </c>
      <c r="B91" t="s" s="306">
        <f>IF(AA91=1,"won",IF(AB91=1,"tied",IF(AC91=1,"lost","")))</f>
      </c>
      <c r="C91" s="307"/>
      <c r="D91" s="308"/>
      <c r="E91" s="309"/>
      <c r="F91" t="s" s="310">
        <v>756</v>
      </c>
      <c r="G91" s="311"/>
      <c r="H91" s="294">
        <f>K91+N91+Q91</f>
        <v>0</v>
      </c>
      <c r="I91" t="s" s="310">
        <v>756</v>
      </c>
      <c r="J91" s="296">
        <f>M91+P91+S91</f>
        <v>0</v>
      </c>
      <c r="K91" s="312"/>
      <c r="L91" t="s" s="310">
        <v>756</v>
      </c>
      <c r="M91" s="313"/>
      <c r="N91" s="314"/>
      <c r="O91" t="s" s="310">
        <v>756</v>
      </c>
      <c r="P91" s="313"/>
      <c r="Q91" s="314"/>
      <c r="R91" t="s" s="310">
        <v>756</v>
      </c>
      <c r="S91" s="315"/>
      <c r="T91" s="309"/>
      <c r="U91" t="s" s="316">
        <v>757</v>
      </c>
      <c r="V91" s="309"/>
      <c r="W91" t="s" s="317">
        <v>762</v>
      </c>
      <c r="X91" s="318"/>
      <c r="Y91" s="319"/>
      <c r="Z91" s="268"/>
      <c r="AA91" t="b" s="226">
        <f>IF(E91&gt;G91,IF(G91&lt;&gt;"",1))</f>
        <v>0</v>
      </c>
      <c r="AB91" t="b" s="226">
        <f>IF(E91=G91,IF(G91&lt;&gt;"",1))</f>
        <v>0</v>
      </c>
      <c r="AC91" t="b" s="226">
        <f>IF(E91&lt;G91,IF(E91&lt;&gt;"",1))</f>
        <v>0</v>
      </c>
      <c r="AD91" s="243"/>
    </row>
    <row r="92" ht="18" customHeight="1">
      <c r="A92" s="305">
        <f>A91+1</f>
        <v>86</v>
      </c>
      <c r="B92" t="s" s="306">
        <f>IF(AA92=1,"won",IF(AB92=1,"tied",IF(AC92=1,"lost","")))</f>
      </c>
      <c r="C92" s="307"/>
      <c r="D92" s="308"/>
      <c r="E92" s="309"/>
      <c r="F92" t="s" s="310">
        <v>756</v>
      </c>
      <c r="G92" s="311"/>
      <c r="H92" s="294">
        <f>K92+N92+Q92</f>
        <v>0</v>
      </c>
      <c r="I92" t="s" s="310">
        <v>756</v>
      </c>
      <c r="J92" s="296">
        <f>M92+P92+S92</f>
        <v>0</v>
      </c>
      <c r="K92" s="312"/>
      <c r="L92" t="s" s="310">
        <v>756</v>
      </c>
      <c r="M92" s="313"/>
      <c r="N92" s="314"/>
      <c r="O92" t="s" s="310">
        <v>756</v>
      </c>
      <c r="P92" s="313"/>
      <c r="Q92" s="314"/>
      <c r="R92" t="s" s="310">
        <v>756</v>
      </c>
      <c r="S92" s="315"/>
      <c r="T92" s="309"/>
      <c r="U92" t="s" s="316">
        <v>757</v>
      </c>
      <c r="V92" s="309"/>
      <c r="W92" t="s" s="317">
        <v>762</v>
      </c>
      <c r="X92" s="318"/>
      <c r="Y92" s="319"/>
      <c r="Z92" s="268"/>
      <c r="AA92" t="b" s="226">
        <f>IF(E92&gt;G92,IF(G92&lt;&gt;"",1))</f>
        <v>0</v>
      </c>
      <c r="AB92" t="b" s="226">
        <f>IF(E92=G92,IF(G92&lt;&gt;"",1))</f>
        <v>0</v>
      </c>
      <c r="AC92" t="b" s="226">
        <f>IF(E92&lt;G92,IF(E92&lt;&gt;"",1))</f>
        <v>0</v>
      </c>
      <c r="AD92" s="243"/>
    </row>
    <row r="93" ht="18" customHeight="1">
      <c r="A93" s="305">
        <f>A92+1</f>
        <v>87</v>
      </c>
      <c r="B93" t="s" s="306">
        <f>IF(AA93=1,"won",IF(AB93=1,"tied",IF(AC93=1,"lost","")))</f>
      </c>
      <c r="C93" s="307"/>
      <c r="D93" s="308"/>
      <c r="E93" s="309"/>
      <c r="F93" t="s" s="310">
        <v>756</v>
      </c>
      <c r="G93" s="311"/>
      <c r="H93" s="294">
        <f>K93+N93+Q93</f>
        <v>0</v>
      </c>
      <c r="I93" t="s" s="310">
        <v>756</v>
      </c>
      <c r="J93" s="296">
        <f>M93+P93+S93</f>
        <v>0</v>
      </c>
      <c r="K93" s="312"/>
      <c r="L93" t="s" s="310">
        <v>756</v>
      </c>
      <c r="M93" s="313"/>
      <c r="N93" s="314"/>
      <c r="O93" t="s" s="310">
        <v>756</v>
      </c>
      <c r="P93" s="313"/>
      <c r="Q93" s="314"/>
      <c r="R93" t="s" s="310">
        <v>756</v>
      </c>
      <c r="S93" s="315"/>
      <c r="T93" s="309"/>
      <c r="U93" t="s" s="316">
        <v>757</v>
      </c>
      <c r="V93" s="309"/>
      <c r="W93" t="s" s="317">
        <v>762</v>
      </c>
      <c r="X93" s="318"/>
      <c r="Y93" s="319"/>
      <c r="Z93" s="268"/>
      <c r="AA93" t="b" s="226">
        <f>IF(E93&gt;G93,IF(G93&lt;&gt;"",1))</f>
        <v>0</v>
      </c>
      <c r="AB93" t="b" s="226">
        <f>IF(E93=G93,IF(G93&lt;&gt;"",1))</f>
        <v>0</v>
      </c>
      <c r="AC93" t="b" s="226">
        <f>IF(E93&lt;G93,IF(E93&lt;&gt;"",1))</f>
        <v>0</v>
      </c>
      <c r="AD93" s="243"/>
    </row>
    <row r="94" ht="18" customHeight="1">
      <c r="A94" s="305">
        <f>A93+1</f>
        <v>88</v>
      </c>
      <c r="B94" t="s" s="306">
        <f>IF(AA94=1,"won",IF(AB94=1,"tied",IF(AC94=1,"lost","")))</f>
      </c>
      <c r="C94" s="307"/>
      <c r="D94" s="308"/>
      <c r="E94" s="309"/>
      <c r="F94" t="s" s="310">
        <v>756</v>
      </c>
      <c r="G94" s="311"/>
      <c r="H94" s="294">
        <f>K94+N94+Q94</f>
        <v>0</v>
      </c>
      <c r="I94" t="s" s="310">
        <v>756</v>
      </c>
      <c r="J94" s="296">
        <f>M94+P94+S94</f>
        <v>0</v>
      </c>
      <c r="K94" s="312"/>
      <c r="L94" t="s" s="310">
        <v>756</v>
      </c>
      <c r="M94" s="313"/>
      <c r="N94" s="314"/>
      <c r="O94" t="s" s="310">
        <v>756</v>
      </c>
      <c r="P94" s="313"/>
      <c r="Q94" s="314"/>
      <c r="R94" t="s" s="310">
        <v>756</v>
      </c>
      <c r="S94" s="315"/>
      <c r="T94" s="309"/>
      <c r="U94" t="s" s="316">
        <v>757</v>
      </c>
      <c r="V94" s="309"/>
      <c r="W94" t="s" s="317">
        <v>762</v>
      </c>
      <c r="X94" s="318"/>
      <c r="Y94" s="319"/>
      <c r="Z94" s="268"/>
      <c r="AA94" t="b" s="226">
        <f>IF(E94&gt;G94,IF(G94&lt;&gt;"",1))</f>
        <v>0</v>
      </c>
      <c r="AB94" t="b" s="226">
        <f>IF(E94=G94,IF(G94&lt;&gt;"",1))</f>
        <v>0</v>
      </c>
      <c r="AC94" t="b" s="226">
        <f>IF(E94&lt;G94,IF(E94&lt;&gt;"",1))</f>
        <v>0</v>
      </c>
      <c r="AD94" s="243"/>
    </row>
    <row r="95" ht="18" customHeight="1">
      <c r="A95" s="305">
        <f>A94+1</f>
        <v>89</v>
      </c>
      <c r="B95" t="s" s="306">
        <f>IF(AA95=1,"won",IF(AB95=1,"tied",IF(AC95=1,"lost","")))</f>
      </c>
      <c r="C95" s="307"/>
      <c r="D95" s="308"/>
      <c r="E95" s="309"/>
      <c r="F95" t="s" s="310">
        <v>756</v>
      </c>
      <c r="G95" s="311"/>
      <c r="H95" s="294">
        <f>K95+N95+Q95</f>
        <v>0</v>
      </c>
      <c r="I95" t="s" s="310">
        <v>756</v>
      </c>
      <c r="J95" s="296">
        <f>M95+P95+S95</f>
        <v>0</v>
      </c>
      <c r="K95" s="312"/>
      <c r="L95" t="s" s="310">
        <v>756</v>
      </c>
      <c r="M95" s="313"/>
      <c r="N95" s="314"/>
      <c r="O95" t="s" s="310">
        <v>756</v>
      </c>
      <c r="P95" s="313"/>
      <c r="Q95" s="314"/>
      <c r="R95" t="s" s="310">
        <v>756</v>
      </c>
      <c r="S95" s="315"/>
      <c r="T95" s="309"/>
      <c r="U95" t="s" s="316">
        <v>757</v>
      </c>
      <c r="V95" s="309"/>
      <c r="W95" t="s" s="317">
        <v>762</v>
      </c>
      <c r="X95" s="318"/>
      <c r="Y95" s="319"/>
      <c r="Z95" s="268"/>
      <c r="AA95" t="b" s="226">
        <f>IF(E95&gt;G95,IF(G95&lt;&gt;"",1))</f>
        <v>0</v>
      </c>
      <c r="AB95" t="b" s="226">
        <f>IF(E95=G95,IF(G95&lt;&gt;"",1))</f>
        <v>0</v>
      </c>
      <c r="AC95" t="b" s="226">
        <f>IF(E95&lt;G95,IF(E95&lt;&gt;"",1))</f>
        <v>0</v>
      </c>
      <c r="AD95" s="243"/>
    </row>
    <row r="96" ht="18" customHeight="1">
      <c r="A96" s="305">
        <f>A95+1</f>
        <v>90</v>
      </c>
      <c r="B96" t="s" s="306">
        <f>IF(AA96=1,"won",IF(AB96=1,"tied",IF(AC96=1,"lost","")))</f>
      </c>
      <c r="C96" s="307"/>
      <c r="D96" s="308"/>
      <c r="E96" s="309"/>
      <c r="F96" t="s" s="310">
        <v>756</v>
      </c>
      <c r="G96" s="311"/>
      <c r="H96" s="294">
        <f>K96+N96+Q96</f>
        <v>0</v>
      </c>
      <c r="I96" t="s" s="310">
        <v>756</v>
      </c>
      <c r="J96" s="296">
        <f>M96+P96+S96</f>
        <v>0</v>
      </c>
      <c r="K96" s="312"/>
      <c r="L96" t="s" s="310">
        <v>756</v>
      </c>
      <c r="M96" s="313"/>
      <c r="N96" s="314"/>
      <c r="O96" t="s" s="310">
        <v>756</v>
      </c>
      <c r="P96" s="313"/>
      <c r="Q96" s="314"/>
      <c r="R96" t="s" s="310">
        <v>756</v>
      </c>
      <c r="S96" s="315"/>
      <c r="T96" s="309"/>
      <c r="U96" t="s" s="316">
        <v>757</v>
      </c>
      <c r="V96" s="309"/>
      <c r="W96" t="s" s="317">
        <v>762</v>
      </c>
      <c r="X96" s="318"/>
      <c r="Y96" s="319"/>
      <c r="Z96" s="268"/>
      <c r="AA96" t="b" s="226">
        <f>IF(E96&gt;G96,IF(G96&lt;&gt;"",1))</f>
        <v>0</v>
      </c>
      <c r="AB96" t="b" s="226">
        <f>IF(E96=G96,IF(G96&lt;&gt;"",1))</f>
        <v>0</v>
      </c>
      <c r="AC96" t="b" s="226">
        <f>IF(E96&lt;G96,IF(E96&lt;&gt;"",1))</f>
        <v>0</v>
      </c>
      <c r="AD96" s="243"/>
    </row>
    <row r="97" ht="18" customHeight="1">
      <c r="A97" s="305">
        <f>A96+1</f>
        <v>91</v>
      </c>
      <c r="B97" t="s" s="306">
        <f>IF(AA97=1,"won",IF(AB97=1,"tied",IF(AC97=1,"lost","")))</f>
      </c>
      <c r="C97" s="307"/>
      <c r="D97" s="308"/>
      <c r="E97" s="309"/>
      <c r="F97" t="s" s="310">
        <v>756</v>
      </c>
      <c r="G97" s="311"/>
      <c r="H97" s="294">
        <f>K97+N97+Q97</f>
        <v>0</v>
      </c>
      <c r="I97" t="s" s="310">
        <v>756</v>
      </c>
      <c r="J97" s="296">
        <f>M97+P97+S97</f>
        <v>0</v>
      </c>
      <c r="K97" s="312"/>
      <c r="L97" t="s" s="310">
        <v>756</v>
      </c>
      <c r="M97" s="313"/>
      <c r="N97" s="314"/>
      <c r="O97" t="s" s="310">
        <v>756</v>
      </c>
      <c r="P97" s="313"/>
      <c r="Q97" s="314"/>
      <c r="R97" t="s" s="310">
        <v>756</v>
      </c>
      <c r="S97" s="315"/>
      <c r="T97" s="309"/>
      <c r="U97" t="s" s="316">
        <v>757</v>
      </c>
      <c r="V97" s="309"/>
      <c r="W97" t="s" s="317">
        <v>762</v>
      </c>
      <c r="X97" s="318"/>
      <c r="Y97" s="319"/>
      <c r="Z97" s="268"/>
      <c r="AA97" t="b" s="226">
        <f>IF(E97&gt;G97,IF(G97&lt;&gt;"",1))</f>
        <v>0</v>
      </c>
      <c r="AB97" t="b" s="226">
        <f>IF(E97=G97,IF(G97&lt;&gt;"",1))</f>
        <v>0</v>
      </c>
      <c r="AC97" t="b" s="226">
        <f>IF(E97&lt;G97,IF(E97&lt;&gt;"",1))</f>
        <v>0</v>
      </c>
      <c r="AD97" s="243"/>
    </row>
    <row r="98" ht="18" customHeight="1">
      <c r="A98" s="305">
        <f>A97+1</f>
        <v>92</v>
      </c>
      <c r="B98" t="s" s="306">
        <f>IF(AA98=1,"won",IF(AB98=1,"tied",IF(AC98=1,"lost","")))</f>
      </c>
      <c r="C98" s="307"/>
      <c r="D98" s="308"/>
      <c r="E98" s="309"/>
      <c r="F98" t="s" s="310">
        <v>756</v>
      </c>
      <c r="G98" s="311"/>
      <c r="H98" s="294">
        <f>K98+N98+Q98</f>
        <v>0</v>
      </c>
      <c r="I98" t="s" s="310">
        <v>756</v>
      </c>
      <c r="J98" s="296">
        <f>M98+P98+S98</f>
        <v>0</v>
      </c>
      <c r="K98" s="312"/>
      <c r="L98" t="s" s="310">
        <v>756</v>
      </c>
      <c r="M98" s="313"/>
      <c r="N98" s="314"/>
      <c r="O98" t="s" s="310">
        <v>756</v>
      </c>
      <c r="P98" s="313"/>
      <c r="Q98" s="314"/>
      <c r="R98" t="s" s="310">
        <v>756</v>
      </c>
      <c r="S98" s="315"/>
      <c r="T98" s="309"/>
      <c r="U98" t="s" s="316">
        <v>757</v>
      </c>
      <c r="V98" s="309"/>
      <c r="W98" t="s" s="317">
        <v>762</v>
      </c>
      <c r="X98" s="318"/>
      <c r="Y98" s="319"/>
      <c r="Z98" s="268"/>
      <c r="AA98" t="b" s="226">
        <f>IF(E98&gt;G98,IF(G98&lt;&gt;"",1))</f>
        <v>0</v>
      </c>
      <c r="AB98" t="b" s="226">
        <f>IF(E98=G98,IF(G98&lt;&gt;"",1))</f>
        <v>0</v>
      </c>
      <c r="AC98" t="b" s="226">
        <f>IF(E98&lt;G98,IF(E98&lt;&gt;"",1))</f>
        <v>0</v>
      </c>
      <c r="AD98" s="243"/>
    </row>
    <row r="99" ht="18" customHeight="1">
      <c r="A99" s="305">
        <f>A98+1</f>
        <v>93</v>
      </c>
      <c r="B99" t="s" s="306">
        <f>IF(AA99=1,"won",IF(AB99=1,"tied",IF(AC99=1,"lost","")))</f>
      </c>
      <c r="C99" s="307"/>
      <c r="D99" s="308"/>
      <c r="E99" s="309"/>
      <c r="F99" t="s" s="310">
        <v>756</v>
      </c>
      <c r="G99" s="311"/>
      <c r="H99" s="294">
        <f>K99+N99+Q99</f>
        <v>0</v>
      </c>
      <c r="I99" t="s" s="310">
        <v>756</v>
      </c>
      <c r="J99" s="296">
        <f>M99+P99+S99</f>
        <v>0</v>
      </c>
      <c r="K99" s="312"/>
      <c r="L99" t="s" s="310">
        <v>756</v>
      </c>
      <c r="M99" s="313"/>
      <c r="N99" s="314"/>
      <c r="O99" t="s" s="310">
        <v>756</v>
      </c>
      <c r="P99" s="313"/>
      <c r="Q99" s="314"/>
      <c r="R99" t="s" s="310">
        <v>756</v>
      </c>
      <c r="S99" s="315"/>
      <c r="T99" s="309"/>
      <c r="U99" t="s" s="316">
        <v>757</v>
      </c>
      <c r="V99" s="309"/>
      <c r="W99" t="s" s="317">
        <v>762</v>
      </c>
      <c r="X99" s="318"/>
      <c r="Y99" s="319"/>
      <c r="Z99" s="268"/>
      <c r="AA99" t="b" s="226">
        <f>IF(E99&gt;G99,IF(G99&lt;&gt;"",1))</f>
        <v>0</v>
      </c>
      <c r="AB99" t="b" s="226">
        <f>IF(E99=G99,IF(G99&lt;&gt;"",1))</f>
        <v>0</v>
      </c>
      <c r="AC99" t="b" s="226">
        <f>IF(E99&lt;G99,IF(E99&lt;&gt;"",1))</f>
        <v>0</v>
      </c>
      <c r="AD99" s="243"/>
    </row>
    <row r="100" ht="18" customHeight="1">
      <c r="A100" s="305">
        <f>A99+1</f>
        <v>94</v>
      </c>
      <c r="B100" t="s" s="306">
        <f>IF(AA100=1,"won",IF(AB100=1,"tied",IF(AC100=1,"lost","")))</f>
      </c>
      <c r="C100" s="307"/>
      <c r="D100" s="308"/>
      <c r="E100" s="309"/>
      <c r="F100" t="s" s="310">
        <v>756</v>
      </c>
      <c r="G100" s="311"/>
      <c r="H100" s="294">
        <f>K100+N100+Q100</f>
        <v>0</v>
      </c>
      <c r="I100" t="s" s="310">
        <v>756</v>
      </c>
      <c r="J100" s="296">
        <f>M100+P100+S100</f>
        <v>0</v>
      </c>
      <c r="K100" s="312"/>
      <c r="L100" t="s" s="310">
        <v>756</v>
      </c>
      <c r="M100" s="313"/>
      <c r="N100" s="314"/>
      <c r="O100" t="s" s="310">
        <v>756</v>
      </c>
      <c r="P100" s="313"/>
      <c r="Q100" s="314"/>
      <c r="R100" t="s" s="310">
        <v>756</v>
      </c>
      <c r="S100" s="315"/>
      <c r="T100" s="309"/>
      <c r="U100" t="s" s="316">
        <v>757</v>
      </c>
      <c r="V100" s="309"/>
      <c r="W100" t="s" s="317">
        <v>762</v>
      </c>
      <c r="X100" s="318"/>
      <c r="Y100" s="319"/>
      <c r="Z100" s="268"/>
      <c r="AA100" t="b" s="226">
        <f>IF(E100&gt;G100,IF(G100&lt;&gt;"",1))</f>
        <v>0</v>
      </c>
      <c r="AB100" t="b" s="226">
        <f>IF(E100=G100,IF(G100&lt;&gt;"",1))</f>
        <v>0</v>
      </c>
      <c r="AC100" t="b" s="226">
        <f>IF(E100&lt;G100,IF(E100&lt;&gt;"",1))</f>
        <v>0</v>
      </c>
      <c r="AD100" s="243"/>
    </row>
    <row r="101" ht="18" customHeight="1">
      <c r="A101" s="305">
        <f>A100+1</f>
        <v>95</v>
      </c>
      <c r="B101" t="s" s="306">
        <f>IF(AA101=1,"won",IF(AB101=1,"tied",IF(AC101=1,"lost","")))</f>
      </c>
      <c r="C101" s="307"/>
      <c r="D101" s="308"/>
      <c r="E101" s="309"/>
      <c r="F101" t="s" s="310">
        <v>756</v>
      </c>
      <c r="G101" s="311"/>
      <c r="H101" s="294">
        <f>K101+N101+Q101</f>
        <v>0</v>
      </c>
      <c r="I101" t="s" s="310">
        <v>756</v>
      </c>
      <c r="J101" s="296">
        <f>M101+P101+S101</f>
        <v>0</v>
      </c>
      <c r="K101" s="312"/>
      <c r="L101" t="s" s="310">
        <v>756</v>
      </c>
      <c r="M101" s="313"/>
      <c r="N101" s="314"/>
      <c r="O101" t="s" s="310">
        <v>756</v>
      </c>
      <c r="P101" s="313"/>
      <c r="Q101" s="314"/>
      <c r="R101" t="s" s="310">
        <v>756</v>
      </c>
      <c r="S101" s="315"/>
      <c r="T101" s="309"/>
      <c r="U101" t="s" s="316">
        <v>757</v>
      </c>
      <c r="V101" s="309"/>
      <c r="W101" t="s" s="317">
        <v>762</v>
      </c>
      <c r="X101" s="318"/>
      <c r="Y101" s="319"/>
      <c r="Z101" s="268"/>
      <c r="AA101" t="b" s="226">
        <f>IF(E101&gt;G101,IF(G101&lt;&gt;"",1))</f>
        <v>0</v>
      </c>
      <c r="AB101" t="b" s="226">
        <f>IF(E101=G101,IF(G101&lt;&gt;"",1))</f>
        <v>0</v>
      </c>
      <c r="AC101" t="b" s="226">
        <f>IF(E101&lt;G101,IF(E101&lt;&gt;"",1))</f>
        <v>0</v>
      </c>
      <c r="AD101" s="243"/>
    </row>
    <row r="102" ht="18" customHeight="1">
      <c r="A102" s="305">
        <f>A101+1</f>
        <v>96</v>
      </c>
      <c r="B102" t="s" s="306">
        <f>IF(AA102=1,"won",IF(AB102=1,"tied",IF(AC102=1,"lost","")))</f>
      </c>
      <c r="C102" s="307"/>
      <c r="D102" s="308"/>
      <c r="E102" s="309"/>
      <c r="F102" t="s" s="310">
        <v>756</v>
      </c>
      <c r="G102" s="311"/>
      <c r="H102" s="294">
        <f>K102+N102+Q102</f>
        <v>0</v>
      </c>
      <c r="I102" t="s" s="310">
        <v>756</v>
      </c>
      <c r="J102" s="296">
        <f>M102+P102+S102</f>
        <v>0</v>
      </c>
      <c r="K102" s="312"/>
      <c r="L102" t="s" s="310">
        <v>756</v>
      </c>
      <c r="M102" s="313"/>
      <c r="N102" s="314"/>
      <c r="O102" t="s" s="310">
        <v>756</v>
      </c>
      <c r="P102" s="313"/>
      <c r="Q102" s="314"/>
      <c r="R102" t="s" s="310">
        <v>756</v>
      </c>
      <c r="S102" s="315"/>
      <c r="T102" s="309"/>
      <c r="U102" t="s" s="316">
        <v>757</v>
      </c>
      <c r="V102" s="309"/>
      <c r="W102" t="s" s="317">
        <v>762</v>
      </c>
      <c r="X102" s="318"/>
      <c r="Y102" s="319"/>
      <c r="Z102" s="268"/>
      <c r="AA102" t="b" s="226">
        <f>IF(E102&gt;G102,IF(G102&lt;&gt;"",1))</f>
        <v>0</v>
      </c>
      <c r="AB102" t="b" s="226">
        <f>IF(E102=G102,IF(G102&lt;&gt;"",1))</f>
        <v>0</v>
      </c>
      <c r="AC102" t="b" s="226">
        <f>IF(E102&lt;G102,IF(E102&lt;&gt;"",1))</f>
        <v>0</v>
      </c>
      <c r="AD102" s="243"/>
    </row>
    <row r="103" ht="18" customHeight="1">
      <c r="A103" s="305">
        <f>A102+1</f>
        <v>97</v>
      </c>
      <c r="B103" t="s" s="306">
        <f>IF(AA103=1,"won",IF(AB103=1,"tied",IF(AC103=1,"lost","")))</f>
      </c>
      <c r="C103" s="307"/>
      <c r="D103" s="308"/>
      <c r="E103" s="309"/>
      <c r="F103" t="s" s="310">
        <v>756</v>
      </c>
      <c r="G103" s="311"/>
      <c r="H103" s="294">
        <f>K103+N103+Q103</f>
        <v>0</v>
      </c>
      <c r="I103" t="s" s="310">
        <v>756</v>
      </c>
      <c r="J103" s="296">
        <f>M103+P103+S103</f>
        <v>0</v>
      </c>
      <c r="K103" s="312"/>
      <c r="L103" t="s" s="310">
        <v>756</v>
      </c>
      <c r="M103" s="313"/>
      <c r="N103" s="314"/>
      <c r="O103" t="s" s="310">
        <v>756</v>
      </c>
      <c r="P103" s="313"/>
      <c r="Q103" s="314"/>
      <c r="R103" t="s" s="310">
        <v>756</v>
      </c>
      <c r="S103" s="315"/>
      <c r="T103" s="309"/>
      <c r="U103" t="s" s="316">
        <v>757</v>
      </c>
      <c r="V103" s="309"/>
      <c r="W103" t="s" s="317">
        <v>762</v>
      </c>
      <c r="X103" s="318"/>
      <c r="Y103" s="319"/>
      <c r="Z103" s="268"/>
      <c r="AA103" t="b" s="226">
        <f>IF(E103&gt;G103,IF(G103&lt;&gt;"",1))</f>
        <v>0</v>
      </c>
      <c r="AB103" t="b" s="226">
        <f>IF(E103=G103,IF(G103&lt;&gt;"",1))</f>
        <v>0</v>
      </c>
      <c r="AC103" t="b" s="226">
        <f>IF(E103&lt;G103,IF(E103&lt;&gt;"",1))</f>
        <v>0</v>
      </c>
      <c r="AD103" s="243"/>
    </row>
    <row r="104" ht="18" customHeight="1">
      <c r="A104" s="305">
        <f>A103+1</f>
        <v>98</v>
      </c>
      <c r="B104" t="s" s="306">
        <f>IF(AA104=1,"won",IF(AB104=1,"tied",IF(AC104=1,"lost","")))</f>
      </c>
      <c r="C104" s="307"/>
      <c r="D104" s="308"/>
      <c r="E104" s="309"/>
      <c r="F104" t="s" s="310">
        <v>756</v>
      </c>
      <c r="G104" s="311"/>
      <c r="H104" s="294">
        <f>K104+N104+Q104</f>
        <v>0</v>
      </c>
      <c r="I104" t="s" s="310">
        <v>756</v>
      </c>
      <c r="J104" s="296">
        <f>M104+P104+S104</f>
        <v>0</v>
      </c>
      <c r="K104" s="312"/>
      <c r="L104" t="s" s="310">
        <v>756</v>
      </c>
      <c r="M104" s="313"/>
      <c r="N104" s="314"/>
      <c r="O104" t="s" s="310">
        <v>756</v>
      </c>
      <c r="P104" s="313"/>
      <c r="Q104" s="314"/>
      <c r="R104" t="s" s="310">
        <v>756</v>
      </c>
      <c r="S104" s="315"/>
      <c r="T104" s="309"/>
      <c r="U104" t="s" s="316">
        <v>757</v>
      </c>
      <c r="V104" s="309"/>
      <c r="W104" t="s" s="317">
        <v>762</v>
      </c>
      <c r="X104" s="318"/>
      <c r="Y104" s="319"/>
      <c r="Z104" s="268"/>
      <c r="AA104" t="b" s="226">
        <f>IF(E104&gt;G104,IF(G104&lt;&gt;"",1))</f>
        <v>0</v>
      </c>
      <c r="AB104" t="b" s="226">
        <f>IF(E104=G104,IF(G104&lt;&gt;"",1))</f>
        <v>0</v>
      </c>
      <c r="AC104" t="b" s="226">
        <f>IF(E104&lt;G104,IF(E104&lt;&gt;"",1))</f>
        <v>0</v>
      </c>
      <c r="AD104" s="243"/>
    </row>
    <row r="105" ht="18" customHeight="1">
      <c r="A105" s="305">
        <f>A104+1</f>
        <v>99</v>
      </c>
      <c r="B105" t="s" s="306">
        <f>IF(AA105=1,"won",IF(AB105=1,"tied",IF(AC105=1,"lost","")))</f>
      </c>
      <c r="C105" s="307"/>
      <c r="D105" s="308"/>
      <c r="E105" s="309"/>
      <c r="F105" t="s" s="310">
        <v>756</v>
      </c>
      <c r="G105" s="311"/>
      <c r="H105" s="294">
        <f>K105+N105+Q105</f>
        <v>0</v>
      </c>
      <c r="I105" t="s" s="310">
        <v>756</v>
      </c>
      <c r="J105" s="296">
        <f>M105+P105+S105</f>
        <v>0</v>
      </c>
      <c r="K105" s="312"/>
      <c r="L105" t="s" s="310">
        <v>756</v>
      </c>
      <c r="M105" s="313"/>
      <c r="N105" s="314"/>
      <c r="O105" t="s" s="310">
        <v>756</v>
      </c>
      <c r="P105" s="313"/>
      <c r="Q105" s="314"/>
      <c r="R105" t="s" s="310">
        <v>756</v>
      </c>
      <c r="S105" s="315"/>
      <c r="T105" s="309"/>
      <c r="U105" t="s" s="316">
        <v>757</v>
      </c>
      <c r="V105" s="309"/>
      <c r="W105" t="s" s="317">
        <v>762</v>
      </c>
      <c r="X105" s="318"/>
      <c r="Y105" s="319"/>
      <c r="Z105" s="268"/>
      <c r="AA105" t="b" s="226">
        <f>IF(E105&gt;G105,IF(G105&lt;&gt;"",1))</f>
        <v>0</v>
      </c>
      <c r="AB105" t="b" s="226">
        <f>IF(E105=G105,IF(G105&lt;&gt;"",1))</f>
        <v>0</v>
      </c>
      <c r="AC105" t="b" s="226">
        <f>IF(E105&lt;G105,IF(E105&lt;&gt;"",1))</f>
        <v>0</v>
      </c>
      <c r="AD105" s="243"/>
    </row>
    <row r="106" ht="18" customHeight="1">
      <c r="A106" s="305">
        <f>A105+1</f>
        <v>100</v>
      </c>
      <c r="B106" t="s" s="306">
        <f>IF(AA106=1,"won",IF(AB106=1,"tied",IF(AC106=1,"lost","")))</f>
      </c>
      <c r="C106" s="307"/>
      <c r="D106" s="308"/>
      <c r="E106" s="309"/>
      <c r="F106" t="s" s="310">
        <v>756</v>
      </c>
      <c r="G106" s="311"/>
      <c r="H106" s="294">
        <f>K106+N106+Q106</f>
        <v>0</v>
      </c>
      <c r="I106" t="s" s="310">
        <v>756</v>
      </c>
      <c r="J106" s="296">
        <f>M106+P106+S106</f>
        <v>0</v>
      </c>
      <c r="K106" s="312"/>
      <c r="L106" t="s" s="310">
        <v>756</v>
      </c>
      <c r="M106" s="313"/>
      <c r="N106" s="314"/>
      <c r="O106" t="s" s="310">
        <v>756</v>
      </c>
      <c r="P106" s="313"/>
      <c r="Q106" s="314"/>
      <c r="R106" t="s" s="310">
        <v>756</v>
      </c>
      <c r="S106" s="315"/>
      <c r="T106" s="309"/>
      <c r="U106" t="s" s="316">
        <v>757</v>
      </c>
      <c r="V106" s="309"/>
      <c r="W106" t="s" s="317">
        <v>762</v>
      </c>
      <c r="X106" s="318"/>
      <c r="Y106" s="319"/>
      <c r="Z106" s="268"/>
      <c r="AA106" t="b" s="226">
        <f>IF(E106&gt;G106,IF(G106&lt;&gt;"",1))</f>
        <v>0</v>
      </c>
      <c r="AB106" t="b" s="226">
        <f>IF(E106=G106,IF(G106&lt;&gt;"",1))</f>
        <v>0</v>
      </c>
      <c r="AC106" t="b" s="226">
        <f>IF(E106&lt;G106,IF(E106&lt;&gt;"",1))</f>
        <v>0</v>
      </c>
      <c r="AD106" s="243"/>
    </row>
    <row r="107" ht="18" customHeight="1">
      <c r="A107" s="305">
        <f>A106+1</f>
        <v>101</v>
      </c>
      <c r="B107" t="s" s="306">
        <f>IF(AA107=1,"won",IF(AB107=1,"tied",IF(AC107=1,"lost","")))</f>
      </c>
      <c r="C107" s="307"/>
      <c r="D107" s="308"/>
      <c r="E107" s="309"/>
      <c r="F107" t="s" s="310">
        <v>756</v>
      </c>
      <c r="G107" s="311"/>
      <c r="H107" s="294">
        <f>K107+N107+Q107</f>
        <v>0</v>
      </c>
      <c r="I107" t="s" s="310">
        <v>756</v>
      </c>
      <c r="J107" s="296">
        <f>M107+P107+S107</f>
        <v>0</v>
      </c>
      <c r="K107" s="312"/>
      <c r="L107" t="s" s="310">
        <v>756</v>
      </c>
      <c r="M107" s="313"/>
      <c r="N107" s="314"/>
      <c r="O107" t="s" s="310">
        <v>756</v>
      </c>
      <c r="P107" s="313"/>
      <c r="Q107" s="314"/>
      <c r="R107" t="s" s="310">
        <v>756</v>
      </c>
      <c r="S107" s="315"/>
      <c r="T107" s="309"/>
      <c r="U107" t="s" s="316">
        <v>757</v>
      </c>
      <c r="V107" s="309"/>
      <c r="W107" t="s" s="317">
        <v>762</v>
      </c>
      <c r="X107" s="318"/>
      <c r="Y107" s="319"/>
      <c r="Z107" s="268"/>
      <c r="AA107" t="b" s="226">
        <f>IF(E107&gt;G107,IF(G107&lt;&gt;"",1))</f>
        <v>0</v>
      </c>
      <c r="AB107" t="b" s="226">
        <f>IF(E107=G107,IF(G107&lt;&gt;"",1))</f>
        <v>0</v>
      </c>
      <c r="AC107" t="b" s="226">
        <f>IF(E107&lt;G107,IF(E107&lt;&gt;"",1))</f>
        <v>0</v>
      </c>
      <c r="AD107" s="243"/>
    </row>
    <row r="108" ht="18" customHeight="1">
      <c r="A108" s="305">
        <f>A107+1</f>
        <v>102</v>
      </c>
      <c r="B108" t="s" s="306">
        <f>IF(AA108=1,"won",IF(AB108=1,"tied",IF(AC108=1,"lost","")))</f>
      </c>
      <c r="C108" s="307"/>
      <c r="D108" s="308"/>
      <c r="E108" s="309"/>
      <c r="F108" t="s" s="310">
        <v>756</v>
      </c>
      <c r="G108" s="311"/>
      <c r="H108" s="294">
        <f>K108+N108+Q108</f>
        <v>0</v>
      </c>
      <c r="I108" t="s" s="310">
        <v>756</v>
      </c>
      <c r="J108" s="296">
        <f>M108+P108+S108</f>
        <v>0</v>
      </c>
      <c r="K108" s="312"/>
      <c r="L108" t="s" s="310">
        <v>756</v>
      </c>
      <c r="M108" s="313"/>
      <c r="N108" s="314"/>
      <c r="O108" t="s" s="310">
        <v>756</v>
      </c>
      <c r="P108" s="313"/>
      <c r="Q108" s="314"/>
      <c r="R108" t="s" s="310">
        <v>756</v>
      </c>
      <c r="S108" s="315"/>
      <c r="T108" s="309"/>
      <c r="U108" t="s" s="316">
        <v>757</v>
      </c>
      <c r="V108" s="309"/>
      <c r="W108" t="s" s="317">
        <v>762</v>
      </c>
      <c r="X108" s="318"/>
      <c r="Y108" s="319"/>
      <c r="Z108" s="268"/>
      <c r="AA108" t="b" s="226">
        <f>IF(E108&gt;G108,IF(G108&lt;&gt;"",1))</f>
        <v>0</v>
      </c>
      <c r="AB108" t="b" s="226">
        <f>IF(E108=G108,IF(G108&lt;&gt;"",1))</f>
        <v>0</v>
      </c>
      <c r="AC108" t="b" s="226">
        <f>IF(E108&lt;G108,IF(E108&lt;&gt;"",1))</f>
        <v>0</v>
      </c>
      <c r="AD108" s="243"/>
    </row>
    <row r="109" ht="18" customHeight="1">
      <c r="A109" s="305">
        <f>A108+1</f>
        <v>103</v>
      </c>
      <c r="B109" t="s" s="306">
        <f>IF(AA109=1,"won",IF(AB109=1,"tied",IF(AC109=1,"lost","")))</f>
      </c>
      <c r="C109" s="307"/>
      <c r="D109" s="308"/>
      <c r="E109" s="309"/>
      <c r="F109" t="s" s="310">
        <v>756</v>
      </c>
      <c r="G109" s="311"/>
      <c r="H109" s="294">
        <f>K109+N109+Q109</f>
        <v>0</v>
      </c>
      <c r="I109" t="s" s="310">
        <v>756</v>
      </c>
      <c r="J109" s="296">
        <f>M109+P109+S109</f>
        <v>0</v>
      </c>
      <c r="K109" s="312"/>
      <c r="L109" t="s" s="310">
        <v>756</v>
      </c>
      <c r="M109" s="313"/>
      <c r="N109" s="314"/>
      <c r="O109" t="s" s="310">
        <v>756</v>
      </c>
      <c r="P109" s="313"/>
      <c r="Q109" s="314"/>
      <c r="R109" t="s" s="310">
        <v>756</v>
      </c>
      <c r="S109" s="315"/>
      <c r="T109" s="309"/>
      <c r="U109" t="s" s="316">
        <v>757</v>
      </c>
      <c r="V109" s="309"/>
      <c r="W109" t="s" s="317">
        <v>762</v>
      </c>
      <c r="X109" s="318"/>
      <c r="Y109" s="319"/>
      <c r="Z109" s="268"/>
      <c r="AA109" t="b" s="226">
        <f>IF(E109&gt;G109,IF(G109&lt;&gt;"",1))</f>
        <v>0</v>
      </c>
      <c r="AB109" t="b" s="226">
        <f>IF(E109=G109,IF(G109&lt;&gt;"",1))</f>
        <v>0</v>
      </c>
      <c r="AC109" t="b" s="226">
        <f>IF(E109&lt;G109,IF(E109&lt;&gt;"",1))</f>
        <v>0</v>
      </c>
      <c r="AD109" s="243"/>
    </row>
    <row r="110" ht="18" customHeight="1">
      <c r="A110" s="305">
        <f>A109+1</f>
        <v>104</v>
      </c>
      <c r="B110" t="s" s="306">
        <f>IF(AA110=1,"won",IF(AB110=1,"tied",IF(AC110=1,"lost","")))</f>
      </c>
      <c r="C110" s="307"/>
      <c r="D110" s="308"/>
      <c r="E110" s="309"/>
      <c r="F110" t="s" s="310">
        <v>756</v>
      </c>
      <c r="G110" s="311"/>
      <c r="H110" s="294">
        <f>K110+N110+Q110</f>
        <v>0</v>
      </c>
      <c r="I110" t="s" s="310">
        <v>756</v>
      </c>
      <c r="J110" s="296">
        <f>M110+P110+S110</f>
        <v>0</v>
      </c>
      <c r="K110" s="312"/>
      <c r="L110" t="s" s="310">
        <v>756</v>
      </c>
      <c r="M110" s="313"/>
      <c r="N110" s="314"/>
      <c r="O110" t="s" s="310">
        <v>756</v>
      </c>
      <c r="P110" s="313"/>
      <c r="Q110" s="314"/>
      <c r="R110" t="s" s="310">
        <v>756</v>
      </c>
      <c r="S110" s="315"/>
      <c r="T110" s="309"/>
      <c r="U110" t="s" s="316">
        <v>757</v>
      </c>
      <c r="V110" s="309"/>
      <c r="W110" t="s" s="317">
        <v>762</v>
      </c>
      <c r="X110" s="318"/>
      <c r="Y110" s="319"/>
      <c r="Z110" s="268"/>
      <c r="AA110" t="b" s="226">
        <f>IF(E110&gt;G110,IF(G110&lt;&gt;"",1))</f>
        <v>0</v>
      </c>
      <c r="AB110" t="b" s="226">
        <f>IF(E110=G110,IF(G110&lt;&gt;"",1))</f>
        <v>0</v>
      </c>
      <c r="AC110" t="b" s="226">
        <f>IF(E110&lt;G110,IF(E110&lt;&gt;"",1))</f>
        <v>0</v>
      </c>
      <c r="AD110" s="243"/>
    </row>
    <row r="111" ht="18" customHeight="1">
      <c r="A111" s="305">
        <f>A110+1</f>
        <v>105</v>
      </c>
      <c r="B111" t="s" s="306">
        <f>IF(AA111=1,"won",IF(AB111=1,"tied",IF(AC111=1,"lost","")))</f>
      </c>
      <c r="C111" s="307"/>
      <c r="D111" s="308"/>
      <c r="E111" s="309"/>
      <c r="F111" t="s" s="310">
        <v>756</v>
      </c>
      <c r="G111" s="311"/>
      <c r="H111" s="294">
        <f>K111+N111+Q111</f>
        <v>0</v>
      </c>
      <c r="I111" t="s" s="310">
        <v>756</v>
      </c>
      <c r="J111" s="296">
        <f>M111+P111+S111</f>
        <v>0</v>
      </c>
      <c r="K111" s="312"/>
      <c r="L111" t="s" s="310">
        <v>756</v>
      </c>
      <c r="M111" s="313"/>
      <c r="N111" s="314"/>
      <c r="O111" t="s" s="310">
        <v>756</v>
      </c>
      <c r="P111" s="313"/>
      <c r="Q111" s="314"/>
      <c r="R111" t="s" s="310">
        <v>756</v>
      </c>
      <c r="S111" s="315"/>
      <c r="T111" s="309"/>
      <c r="U111" t="s" s="316">
        <v>757</v>
      </c>
      <c r="V111" s="309"/>
      <c r="W111" t="s" s="317">
        <v>762</v>
      </c>
      <c r="X111" s="318"/>
      <c r="Y111" s="319"/>
      <c r="Z111" s="268"/>
      <c r="AA111" t="b" s="226">
        <f>IF(E111&gt;G111,IF(G111&lt;&gt;"",1))</f>
        <v>0</v>
      </c>
      <c r="AB111" t="b" s="226">
        <f>IF(E111=G111,IF(G111&lt;&gt;"",1))</f>
        <v>0</v>
      </c>
      <c r="AC111" t="b" s="226">
        <f>IF(E111&lt;G111,IF(E111&lt;&gt;"",1))</f>
        <v>0</v>
      </c>
      <c r="AD111" s="243"/>
    </row>
    <row r="112" ht="18" customHeight="1">
      <c r="A112" s="305">
        <f>A111+1</f>
        <v>106</v>
      </c>
      <c r="B112" t="s" s="306">
        <f>IF(AA112=1,"won",IF(AB112=1,"tied",IF(AC112=1,"lost","")))</f>
      </c>
      <c r="C112" s="307"/>
      <c r="D112" s="308"/>
      <c r="E112" s="309"/>
      <c r="F112" t="s" s="310">
        <v>756</v>
      </c>
      <c r="G112" s="311"/>
      <c r="H112" s="294">
        <f>K112+N112+Q112</f>
        <v>0</v>
      </c>
      <c r="I112" t="s" s="310">
        <v>756</v>
      </c>
      <c r="J112" s="296">
        <f>M112+P112+S112</f>
        <v>0</v>
      </c>
      <c r="K112" s="312"/>
      <c r="L112" t="s" s="310">
        <v>756</v>
      </c>
      <c r="M112" s="313"/>
      <c r="N112" s="314"/>
      <c r="O112" t="s" s="310">
        <v>756</v>
      </c>
      <c r="P112" s="313"/>
      <c r="Q112" s="314"/>
      <c r="R112" t="s" s="310">
        <v>756</v>
      </c>
      <c r="S112" s="315"/>
      <c r="T112" s="309"/>
      <c r="U112" t="s" s="316">
        <v>757</v>
      </c>
      <c r="V112" s="309"/>
      <c r="W112" t="s" s="317">
        <v>762</v>
      </c>
      <c r="X112" s="318"/>
      <c r="Y112" s="319"/>
      <c r="Z112" s="268"/>
      <c r="AA112" t="b" s="226">
        <f>IF(E112&gt;G112,IF(G112&lt;&gt;"",1))</f>
        <v>0</v>
      </c>
      <c r="AB112" t="b" s="226">
        <f>IF(E112=G112,IF(G112&lt;&gt;"",1))</f>
        <v>0</v>
      </c>
      <c r="AC112" t="b" s="226">
        <f>IF(E112&lt;G112,IF(E112&lt;&gt;"",1))</f>
        <v>0</v>
      </c>
      <c r="AD112" s="243"/>
    </row>
    <row r="113" ht="18" customHeight="1">
      <c r="A113" s="305">
        <f>A112+1</f>
        <v>107</v>
      </c>
      <c r="B113" t="s" s="306">
        <f>IF(AA113=1,"won",IF(AB113=1,"tied",IF(AC113=1,"lost","")))</f>
      </c>
      <c r="C113" s="307"/>
      <c r="D113" s="308"/>
      <c r="E113" s="309"/>
      <c r="F113" t="s" s="310">
        <v>756</v>
      </c>
      <c r="G113" s="311"/>
      <c r="H113" s="294">
        <f>K113+N113+Q113</f>
        <v>0</v>
      </c>
      <c r="I113" t="s" s="310">
        <v>756</v>
      </c>
      <c r="J113" s="296">
        <f>M113+P113+S113</f>
        <v>0</v>
      </c>
      <c r="K113" s="312"/>
      <c r="L113" t="s" s="310">
        <v>756</v>
      </c>
      <c r="M113" s="313"/>
      <c r="N113" s="314"/>
      <c r="O113" t="s" s="310">
        <v>756</v>
      </c>
      <c r="P113" s="313"/>
      <c r="Q113" s="314"/>
      <c r="R113" t="s" s="310">
        <v>756</v>
      </c>
      <c r="S113" s="315"/>
      <c r="T113" s="309"/>
      <c r="U113" t="s" s="316">
        <v>757</v>
      </c>
      <c r="V113" s="309"/>
      <c r="W113" t="s" s="317">
        <v>762</v>
      </c>
      <c r="X113" s="318"/>
      <c r="Y113" s="319"/>
      <c r="Z113" s="268"/>
      <c r="AA113" t="b" s="226">
        <f>IF(E113&gt;G113,IF(G113&lt;&gt;"",1))</f>
        <v>0</v>
      </c>
      <c r="AB113" t="b" s="226">
        <f>IF(E113=G113,IF(G113&lt;&gt;"",1))</f>
        <v>0</v>
      </c>
      <c r="AC113" t="b" s="226">
        <f>IF(E113&lt;G113,IF(E113&lt;&gt;"",1))</f>
        <v>0</v>
      </c>
      <c r="AD113" s="243"/>
    </row>
    <row r="114" ht="18" customHeight="1">
      <c r="A114" s="305">
        <f>A113+1</f>
        <v>108</v>
      </c>
      <c r="B114" t="s" s="306">
        <f>IF(AA114=1,"won",IF(AB114=1,"tied",IF(AC114=1,"lost","")))</f>
      </c>
      <c r="C114" s="307"/>
      <c r="D114" s="308"/>
      <c r="E114" s="309"/>
      <c r="F114" t="s" s="310">
        <v>756</v>
      </c>
      <c r="G114" s="311"/>
      <c r="H114" s="294">
        <f>K114+N114+Q114</f>
        <v>0</v>
      </c>
      <c r="I114" t="s" s="310">
        <v>756</v>
      </c>
      <c r="J114" s="296">
        <f>M114+P114+S114</f>
        <v>0</v>
      </c>
      <c r="K114" s="312"/>
      <c r="L114" t="s" s="310">
        <v>756</v>
      </c>
      <c r="M114" s="313"/>
      <c r="N114" s="314"/>
      <c r="O114" t="s" s="310">
        <v>756</v>
      </c>
      <c r="P114" s="313"/>
      <c r="Q114" s="314"/>
      <c r="R114" t="s" s="310">
        <v>756</v>
      </c>
      <c r="S114" s="315"/>
      <c r="T114" s="309"/>
      <c r="U114" t="s" s="316">
        <v>757</v>
      </c>
      <c r="V114" s="309"/>
      <c r="W114" t="s" s="317">
        <v>762</v>
      </c>
      <c r="X114" s="318"/>
      <c r="Y114" s="319"/>
      <c r="Z114" s="268"/>
      <c r="AA114" t="b" s="226">
        <f>IF(E114&gt;G114,IF(G114&lt;&gt;"",1))</f>
        <v>0</v>
      </c>
      <c r="AB114" t="b" s="226">
        <f>IF(E114=G114,IF(G114&lt;&gt;"",1))</f>
        <v>0</v>
      </c>
      <c r="AC114" t="b" s="226">
        <f>IF(E114&lt;G114,IF(E114&lt;&gt;"",1))</f>
        <v>0</v>
      </c>
      <c r="AD114" s="243"/>
    </row>
    <row r="115" ht="18" customHeight="1">
      <c r="A115" s="305">
        <f>A114+1</f>
        <v>109</v>
      </c>
      <c r="B115" t="s" s="306">
        <f>IF(AA115=1,"won",IF(AB115=1,"tied",IF(AC115=1,"lost","")))</f>
      </c>
      <c r="C115" s="307"/>
      <c r="D115" s="308"/>
      <c r="E115" s="309"/>
      <c r="F115" t="s" s="310">
        <v>756</v>
      </c>
      <c r="G115" s="311"/>
      <c r="H115" s="294">
        <f>K115+N115+Q115</f>
        <v>0</v>
      </c>
      <c r="I115" t="s" s="310">
        <v>756</v>
      </c>
      <c r="J115" s="296">
        <f>M115+P115+S115</f>
        <v>0</v>
      </c>
      <c r="K115" s="312"/>
      <c r="L115" t="s" s="310">
        <v>756</v>
      </c>
      <c r="M115" s="313"/>
      <c r="N115" s="314"/>
      <c r="O115" t="s" s="310">
        <v>756</v>
      </c>
      <c r="P115" s="313"/>
      <c r="Q115" s="314"/>
      <c r="R115" t="s" s="310">
        <v>756</v>
      </c>
      <c r="S115" s="315"/>
      <c r="T115" s="309"/>
      <c r="U115" t="s" s="316">
        <v>757</v>
      </c>
      <c r="V115" s="309"/>
      <c r="W115" t="s" s="317">
        <v>762</v>
      </c>
      <c r="X115" s="318"/>
      <c r="Y115" s="319"/>
      <c r="Z115" s="268"/>
      <c r="AA115" t="b" s="226">
        <f>IF(E115&gt;G115,IF(G115&lt;&gt;"",1))</f>
        <v>0</v>
      </c>
      <c r="AB115" t="b" s="226">
        <f>IF(E115=G115,IF(G115&lt;&gt;"",1))</f>
        <v>0</v>
      </c>
      <c r="AC115" t="b" s="226">
        <f>IF(E115&lt;G115,IF(E115&lt;&gt;"",1))</f>
        <v>0</v>
      </c>
      <c r="AD115" s="243"/>
    </row>
    <row r="116" ht="18" customHeight="1">
      <c r="A116" s="305">
        <f>A115+1</f>
        <v>110</v>
      </c>
      <c r="B116" t="s" s="306">
        <f>IF(AA116=1,"won",IF(AB116=1,"tied",IF(AC116=1,"lost","")))</f>
      </c>
      <c r="C116" s="307"/>
      <c r="D116" s="308"/>
      <c r="E116" s="309"/>
      <c r="F116" t="s" s="310">
        <v>756</v>
      </c>
      <c r="G116" s="311"/>
      <c r="H116" s="294">
        <f>K116+N116+Q116</f>
        <v>0</v>
      </c>
      <c r="I116" t="s" s="310">
        <v>756</v>
      </c>
      <c r="J116" s="296">
        <f>M116+P116+S116</f>
        <v>0</v>
      </c>
      <c r="K116" s="312"/>
      <c r="L116" t="s" s="310">
        <v>756</v>
      </c>
      <c r="M116" s="313"/>
      <c r="N116" s="314"/>
      <c r="O116" t="s" s="310">
        <v>756</v>
      </c>
      <c r="P116" s="313"/>
      <c r="Q116" s="314"/>
      <c r="R116" t="s" s="310">
        <v>756</v>
      </c>
      <c r="S116" s="315"/>
      <c r="T116" s="309"/>
      <c r="U116" t="s" s="316">
        <v>757</v>
      </c>
      <c r="V116" s="309"/>
      <c r="W116" t="s" s="317">
        <v>762</v>
      </c>
      <c r="X116" s="318"/>
      <c r="Y116" s="319"/>
      <c r="Z116" s="268"/>
      <c r="AA116" t="b" s="226">
        <f>IF(E116&gt;G116,IF(G116&lt;&gt;"",1))</f>
        <v>0</v>
      </c>
      <c r="AB116" t="b" s="226">
        <f>IF(E116=G116,IF(G116&lt;&gt;"",1))</f>
        <v>0</v>
      </c>
      <c r="AC116" t="b" s="226">
        <f>IF(E116&lt;G116,IF(E116&lt;&gt;"",1))</f>
        <v>0</v>
      </c>
      <c r="AD116" s="243"/>
    </row>
    <row r="117" ht="18" customHeight="1">
      <c r="A117" s="305">
        <f>A116+1</f>
        <v>111</v>
      </c>
      <c r="B117" t="s" s="306">
        <f>IF(AA117=1,"won",IF(AB117=1,"tied",IF(AC117=1,"lost","")))</f>
      </c>
      <c r="C117" s="307"/>
      <c r="D117" s="308"/>
      <c r="E117" s="309"/>
      <c r="F117" t="s" s="310">
        <v>756</v>
      </c>
      <c r="G117" s="311"/>
      <c r="H117" s="294">
        <f>K117+N117+Q117</f>
        <v>0</v>
      </c>
      <c r="I117" t="s" s="310">
        <v>756</v>
      </c>
      <c r="J117" s="296">
        <f>M117+P117+S117</f>
        <v>0</v>
      </c>
      <c r="K117" s="312"/>
      <c r="L117" t="s" s="310">
        <v>756</v>
      </c>
      <c r="M117" s="313"/>
      <c r="N117" s="314"/>
      <c r="O117" t="s" s="310">
        <v>756</v>
      </c>
      <c r="P117" s="313"/>
      <c r="Q117" s="314"/>
      <c r="R117" t="s" s="310">
        <v>756</v>
      </c>
      <c r="S117" s="315"/>
      <c r="T117" s="309"/>
      <c r="U117" t="s" s="316">
        <v>757</v>
      </c>
      <c r="V117" s="309"/>
      <c r="W117" t="s" s="317">
        <v>762</v>
      </c>
      <c r="X117" s="318"/>
      <c r="Y117" s="319"/>
      <c r="Z117" s="268"/>
      <c r="AA117" t="b" s="226">
        <f>IF(E117&gt;G117,IF(G117&lt;&gt;"",1))</f>
        <v>0</v>
      </c>
      <c r="AB117" t="b" s="226">
        <f>IF(E117=G117,IF(G117&lt;&gt;"",1))</f>
        <v>0</v>
      </c>
      <c r="AC117" t="b" s="226">
        <f>IF(E117&lt;G117,IF(E117&lt;&gt;"",1))</f>
        <v>0</v>
      </c>
      <c r="AD117" s="243"/>
    </row>
    <row r="118" ht="18" customHeight="1">
      <c r="A118" s="305">
        <f>A117+1</f>
        <v>112</v>
      </c>
      <c r="B118" t="s" s="306">
        <f>IF(AA118=1,"won",IF(AB118=1,"tied",IF(AC118=1,"lost","")))</f>
      </c>
      <c r="C118" s="307"/>
      <c r="D118" s="308"/>
      <c r="E118" s="309"/>
      <c r="F118" t="s" s="310">
        <v>756</v>
      </c>
      <c r="G118" s="311"/>
      <c r="H118" s="294">
        <f>K118+N118+Q118</f>
        <v>0</v>
      </c>
      <c r="I118" t="s" s="310">
        <v>756</v>
      </c>
      <c r="J118" s="296">
        <f>M118+P118+S118</f>
        <v>0</v>
      </c>
      <c r="K118" s="312"/>
      <c r="L118" t="s" s="310">
        <v>756</v>
      </c>
      <c r="M118" s="313"/>
      <c r="N118" s="314"/>
      <c r="O118" t="s" s="310">
        <v>756</v>
      </c>
      <c r="P118" s="313"/>
      <c r="Q118" s="314"/>
      <c r="R118" t="s" s="310">
        <v>756</v>
      </c>
      <c r="S118" s="315"/>
      <c r="T118" s="309"/>
      <c r="U118" t="s" s="316">
        <v>757</v>
      </c>
      <c r="V118" s="309"/>
      <c r="W118" t="s" s="317">
        <v>762</v>
      </c>
      <c r="X118" s="318"/>
      <c r="Y118" s="319"/>
      <c r="Z118" s="268"/>
      <c r="AA118" t="b" s="226">
        <f>IF(E118&gt;G118,IF(G118&lt;&gt;"",1))</f>
        <v>0</v>
      </c>
      <c r="AB118" t="b" s="226">
        <f>IF(E118=G118,IF(G118&lt;&gt;"",1))</f>
        <v>0</v>
      </c>
      <c r="AC118" t="b" s="226">
        <f>IF(E118&lt;G118,IF(E118&lt;&gt;"",1))</f>
        <v>0</v>
      </c>
      <c r="AD118" s="243"/>
    </row>
    <row r="119" ht="18" customHeight="1">
      <c r="A119" s="305">
        <f>A118+1</f>
        <v>113</v>
      </c>
      <c r="B119" t="s" s="306">
        <f>IF(AA119=1,"won",IF(AB119=1,"tied",IF(AC119=1,"lost","")))</f>
      </c>
      <c r="C119" s="307"/>
      <c r="D119" s="308"/>
      <c r="E119" s="309"/>
      <c r="F119" t="s" s="310">
        <v>756</v>
      </c>
      <c r="G119" s="311"/>
      <c r="H119" s="294">
        <f>K119+N119+Q119</f>
        <v>0</v>
      </c>
      <c r="I119" t="s" s="310">
        <v>756</v>
      </c>
      <c r="J119" s="296">
        <f>M119+P119+S119</f>
        <v>0</v>
      </c>
      <c r="K119" s="312"/>
      <c r="L119" t="s" s="310">
        <v>756</v>
      </c>
      <c r="M119" s="313"/>
      <c r="N119" s="314"/>
      <c r="O119" t="s" s="310">
        <v>756</v>
      </c>
      <c r="P119" s="313"/>
      <c r="Q119" s="314"/>
      <c r="R119" t="s" s="310">
        <v>756</v>
      </c>
      <c r="S119" s="315"/>
      <c r="T119" s="309"/>
      <c r="U119" t="s" s="316">
        <v>757</v>
      </c>
      <c r="V119" s="309"/>
      <c r="W119" t="s" s="317">
        <v>762</v>
      </c>
      <c r="X119" s="318"/>
      <c r="Y119" s="319"/>
      <c r="Z119" s="268"/>
      <c r="AA119" t="b" s="226">
        <f>IF(E119&gt;G119,IF(G119&lt;&gt;"",1))</f>
        <v>0</v>
      </c>
      <c r="AB119" t="b" s="226">
        <f>IF(E119=G119,IF(G119&lt;&gt;"",1))</f>
        <v>0</v>
      </c>
      <c r="AC119" t="b" s="226">
        <f>IF(E119&lt;G119,IF(E119&lt;&gt;"",1))</f>
        <v>0</v>
      </c>
      <c r="AD119" s="243"/>
    </row>
    <row r="120" ht="18" customHeight="1">
      <c r="A120" s="305">
        <f>A119+1</f>
        <v>114</v>
      </c>
      <c r="B120" t="s" s="306">
        <f>IF(AA120=1,"won",IF(AB120=1,"tied",IF(AC120=1,"lost","")))</f>
      </c>
      <c r="C120" s="307"/>
      <c r="D120" s="308"/>
      <c r="E120" s="309"/>
      <c r="F120" t="s" s="310">
        <v>756</v>
      </c>
      <c r="G120" s="311"/>
      <c r="H120" s="294">
        <f>K120+N120+Q120</f>
        <v>0</v>
      </c>
      <c r="I120" t="s" s="310">
        <v>756</v>
      </c>
      <c r="J120" s="296">
        <f>M120+P120+S120</f>
        <v>0</v>
      </c>
      <c r="K120" s="312"/>
      <c r="L120" t="s" s="310">
        <v>756</v>
      </c>
      <c r="M120" s="313"/>
      <c r="N120" s="314"/>
      <c r="O120" t="s" s="310">
        <v>756</v>
      </c>
      <c r="P120" s="313"/>
      <c r="Q120" s="314"/>
      <c r="R120" t="s" s="310">
        <v>756</v>
      </c>
      <c r="S120" s="315"/>
      <c r="T120" s="309"/>
      <c r="U120" t="s" s="316">
        <v>757</v>
      </c>
      <c r="V120" s="309"/>
      <c r="W120" t="s" s="317">
        <v>762</v>
      </c>
      <c r="X120" s="318"/>
      <c r="Y120" s="319"/>
      <c r="Z120" s="268"/>
      <c r="AA120" t="b" s="226">
        <f>IF(E120&gt;G120,IF(G120&lt;&gt;"",1))</f>
        <v>0</v>
      </c>
      <c r="AB120" t="b" s="226">
        <f>IF(E120=G120,IF(G120&lt;&gt;"",1))</f>
        <v>0</v>
      </c>
      <c r="AC120" t="b" s="226">
        <f>IF(E120&lt;G120,IF(E120&lt;&gt;"",1))</f>
        <v>0</v>
      </c>
      <c r="AD120" s="243"/>
    </row>
    <row r="121" ht="18" customHeight="1">
      <c r="A121" s="305">
        <f>A120+1</f>
        <v>115</v>
      </c>
      <c r="B121" t="s" s="306">
        <f>IF(AA121=1,"won",IF(AB121=1,"tied",IF(AC121=1,"lost","")))</f>
      </c>
      <c r="C121" s="307"/>
      <c r="D121" s="308"/>
      <c r="E121" s="309"/>
      <c r="F121" t="s" s="310">
        <v>756</v>
      </c>
      <c r="G121" s="311"/>
      <c r="H121" s="294">
        <f>K121+N121+Q121</f>
        <v>0</v>
      </c>
      <c r="I121" t="s" s="310">
        <v>756</v>
      </c>
      <c r="J121" s="296">
        <f>M121+P121+S121</f>
        <v>0</v>
      </c>
      <c r="K121" s="312"/>
      <c r="L121" t="s" s="310">
        <v>756</v>
      </c>
      <c r="M121" s="313"/>
      <c r="N121" s="314"/>
      <c r="O121" t="s" s="310">
        <v>756</v>
      </c>
      <c r="P121" s="313"/>
      <c r="Q121" s="314"/>
      <c r="R121" t="s" s="310">
        <v>756</v>
      </c>
      <c r="S121" s="315"/>
      <c r="T121" s="309"/>
      <c r="U121" t="s" s="316">
        <v>757</v>
      </c>
      <c r="V121" s="309"/>
      <c r="W121" t="s" s="317">
        <v>762</v>
      </c>
      <c r="X121" s="318"/>
      <c r="Y121" s="319"/>
      <c r="Z121" s="268"/>
      <c r="AA121" t="b" s="226">
        <f>IF(E121&gt;G121,IF(G121&lt;&gt;"",1))</f>
        <v>0</v>
      </c>
      <c r="AB121" t="b" s="226">
        <f>IF(E121=G121,IF(G121&lt;&gt;"",1))</f>
        <v>0</v>
      </c>
      <c r="AC121" t="b" s="226">
        <f>IF(E121&lt;G121,IF(E121&lt;&gt;"",1))</f>
        <v>0</v>
      </c>
      <c r="AD121" s="243"/>
    </row>
    <row r="122" ht="18" customHeight="1">
      <c r="A122" s="305">
        <f>A121+1</f>
        <v>116</v>
      </c>
      <c r="B122" t="s" s="306">
        <f>IF(AA122=1,"won",IF(AB122=1,"tied",IF(AC122=1,"lost","")))</f>
      </c>
      <c r="C122" s="307"/>
      <c r="D122" s="308"/>
      <c r="E122" s="309"/>
      <c r="F122" t="s" s="310">
        <v>756</v>
      </c>
      <c r="G122" s="311"/>
      <c r="H122" s="294">
        <f>K122+N122+Q122</f>
        <v>0</v>
      </c>
      <c r="I122" t="s" s="310">
        <v>756</v>
      </c>
      <c r="J122" s="296">
        <f>M122+P122+S122</f>
        <v>0</v>
      </c>
      <c r="K122" s="312"/>
      <c r="L122" t="s" s="310">
        <v>756</v>
      </c>
      <c r="M122" s="313"/>
      <c r="N122" s="314"/>
      <c r="O122" t="s" s="310">
        <v>756</v>
      </c>
      <c r="P122" s="313"/>
      <c r="Q122" s="314"/>
      <c r="R122" t="s" s="310">
        <v>756</v>
      </c>
      <c r="S122" s="315"/>
      <c r="T122" s="309"/>
      <c r="U122" t="s" s="316">
        <v>757</v>
      </c>
      <c r="V122" s="309"/>
      <c r="W122" t="s" s="317">
        <v>762</v>
      </c>
      <c r="X122" s="318"/>
      <c r="Y122" s="319"/>
      <c r="Z122" s="268"/>
      <c r="AA122" t="b" s="226">
        <f>IF(E122&gt;G122,IF(G122&lt;&gt;"",1))</f>
        <v>0</v>
      </c>
      <c r="AB122" t="b" s="226">
        <f>IF(E122=G122,IF(G122&lt;&gt;"",1))</f>
        <v>0</v>
      </c>
      <c r="AC122" t="b" s="226">
        <f>IF(E122&lt;G122,IF(E122&lt;&gt;"",1))</f>
        <v>0</v>
      </c>
      <c r="AD122" s="243"/>
    </row>
    <row r="123" ht="18" customHeight="1">
      <c r="A123" s="305">
        <f>A122+1</f>
        <v>117</v>
      </c>
      <c r="B123" t="s" s="306">
        <f>IF(AA123=1,"won",IF(AB123=1,"tied",IF(AC123=1,"lost","")))</f>
      </c>
      <c r="C123" s="307"/>
      <c r="D123" s="308"/>
      <c r="E123" s="309"/>
      <c r="F123" t="s" s="310">
        <v>756</v>
      </c>
      <c r="G123" s="311"/>
      <c r="H123" s="294">
        <f>K123+N123+Q123</f>
        <v>0</v>
      </c>
      <c r="I123" t="s" s="310">
        <v>756</v>
      </c>
      <c r="J123" s="296">
        <f>M123+P123+S123</f>
        <v>0</v>
      </c>
      <c r="K123" s="312"/>
      <c r="L123" t="s" s="310">
        <v>756</v>
      </c>
      <c r="M123" s="313"/>
      <c r="N123" s="314"/>
      <c r="O123" t="s" s="310">
        <v>756</v>
      </c>
      <c r="P123" s="313"/>
      <c r="Q123" s="314"/>
      <c r="R123" t="s" s="310">
        <v>756</v>
      </c>
      <c r="S123" s="315"/>
      <c r="T123" s="309"/>
      <c r="U123" t="s" s="316">
        <v>757</v>
      </c>
      <c r="V123" s="309"/>
      <c r="W123" t="s" s="317">
        <v>762</v>
      </c>
      <c r="X123" s="318"/>
      <c r="Y123" s="319"/>
      <c r="Z123" s="268"/>
      <c r="AA123" t="b" s="226">
        <f>IF(E123&gt;G123,IF(G123&lt;&gt;"",1))</f>
        <v>0</v>
      </c>
      <c r="AB123" t="b" s="226">
        <f>IF(E123=G123,IF(G123&lt;&gt;"",1))</f>
        <v>0</v>
      </c>
      <c r="AC123" t="b" s="226">
        <f>IF(E123&lt;G123,IF(E123&lt;&gt;"",1))</f>
        <v>0</v>
      </c>
      <c r="AD123" s="243"/>
    </row>
    <row r="124" ht="18" customHeight="1">
      <c r="A124" s="305">
        <f>A123+1</f>
        <v>118</v>
      </c>
      <c r="B124" t="s" s="306">
        <f>IF(AA124=1,"won",IF(AB124=1,"tied",IF(AC124=1,"lost","")))</f>
      </c>
      <c r="C124" s="307"/>
      <c r="D124" s="308"/>
      <c r="E124" s="309"/>
      <c r="F124" t="s" s="310">
        <v>756</v>
      </c>
      <c r="G124" s="311"/>
      <c r="H124" s="294">
        <f>K124+N124+Q124</f>
        <v>0</v>
      </c>
      <c r="I124" t="s" s="310">
        <v>756</v>
      </c>
      <c r="J124" s="296">
        <f>M124+P124+S124</f>
        <v>0</v>
      </c>
      <c r="K124" s="312"/>
      <c r="L124" t="s" s="310">
        <v>756</v>
      </c>
      <c r="M124" s="313"/>
      <c r="N124" s="314"/>
      <c r="O124" t="s" s="310">
        <v>756</v>
      </c>
      <c r="P124" s="313"/>
      <c r="Q124" s="314"/>
      <c r="R124" t="s" s="310">
        <v>756</v>
      </c>
      <c r="S124" s="315"/>
      <c r="T124" s="309"/>
      <c r="U124" t="s" s="316">
        <v>757</v>
      </c>
      <c r="V124" s="309"/>
      <c r="W124" t="s" s="317">
        <v>762</v>
      </c>
      <c r="X124" s="318"/>
      <c r="Y124" s="319"/>
      <c r="Z124" s="268"/>
      <c r="AA124" t="b" s="226">
        <f>IF(E124&gt;G124,IF(G124&lt;&gt;"",1))</f>
        <v>0</v>
      </c>
      <c r="AB124" t="b" s="226">
        <f>IF(E124=G124,IF(G124&lt;&gt;"",1))</f>
        <v>0</v>
      </c>
      <c r="AC124" t="b" s="226">
        <f>IF(E124&lt;G124,IF(E124&lt;&gt;"",1))</f>
        <v>0</v>
      </c>
      <c r="AD124" s="243"/>
    </row>
    <row r="125" ht="18" customHeight="1">
      <c r="A125" s="305">
        <f>A124+1</f>
        <v>119</v>
      </c>
      <c r="B125" t="s" s="306">
        <f>IF(AA125=1,"won",IF(AB125=1,"tied",IF(AC125=1,"lost","")))</f>
      </c>
      <c r="C125" s="307"/>
      <c r="D125" s="308"/>
      <c r="E125" s="309"/>
      <c r="F125" t="s" s="310">
        <v>756</v>
      </c>
      <c r="G125" s="311"/>
      <c r="H125" s="294">
        <f>K125+N125+Q125</f>
        <v>0</v>
      </c>
      <c r="I125" t="s" s="310">
        <v>756</v>
      </c>
      <c r="J125" s="296">
        <f>M125+P125+S125</f>
        <v>0</v>
      </c>
      <c r="K125" s="312"/>
      <c r="L125" t="s" s="310">
        <v>756</v>
      </c>
      <c r="M125" s="313"/>
      <c r="N125" s="314"/>
      <c r="O125" t="s" s="310">
        <v>756</v>
      </c>
      <c r="P125" s="313"/>
      <c r="Q125" s="314"/>
      <c r="R125" t="s" s="310">
        <v>756</v>
      </c>
      <c r="S125" s="315"/>
      <c r="T125" s="309"/>
      <c r="U125" t="s" s="316">
        <v>757</v>
      </c>
      <c r="V125" s="309"/>
      <c r="W125" t="s" s="317">
        <v>762</v>
      </c>
      <c r="X125" s="318"/>
      <c r="Y125" s="319"/>
      <c r="Z125" s="268"/>
      <c r="AA125" t="b" s="226">
        <f>IF(E125&gt;G125,IF(G125&lt;&gt;"",1))</f>
        <v>0</v>
      </c>
      <c r="AB125" t="b" s="226">
        <f>IF(E125=G125,IF(G125&lt;&gt;"",1))</f>
        <v>0</v>
      </c>
      <c r="AC125" t="b" s="226">
        <f>IF(E125&lt;G125,IF(E125&lt;&gt;"",1))</f>
        <v>0</v>
      </c>
      <c r="AD125" s="243"/>
    </row>
    <row r="126" ht="18" customHeight="1">
      <c r="A126" s="305">
        <f>A125+1</f>
        <v>120</v>
      </c>
      <c r="B126" t="s" s="306">
        <f>IF(AA126=1,"won",IF(AB126=1,"tied",IF(AC126=1,"lost","")))</f>
      </c>
      <c r="C126" s="307"/>
      <c r="D126" s="308"/>
      <c r="E126" s="309"/>
      <c r="F126" t="s" s="310">
        <v>756</v>
      </c>
      <c r="G126" s="311"/>
      <c r="H126" s="294">
        <f>K126+N126+Q126</f>
        <v>0</v>
      </c>
      <c r="I126" t="s" s="310">
        <v>756</v>
      </c>
      <c r="J126" s="296">
        <f>M126+P126+S126</f>
        <v>0</v>
      </c>
      <c r="K126" s="312"/>
      <c r="L126" t="s" s="310">
        <v>756</v>
      </c>
      <c r="M126" s="313"/>
      <c r="N126" s="314"/>
      <c r="O126" t="s" s="310">
        <v>756</v>
      </c>
      <c r="P126" s="313"/>
      <c r="Q126" s="314"/>
      <c r="R126" t="s" s="310">
        <v>756</v>
      </c>
      <c r="S126" s="315"/>
      <c r="T126" s="309"/>
      <c r="U126" t="s" s="316">
        <v>757</v>
      </c>
      <c r="V126" s="309"/>
      <c r="W126" t="s" s="317">
        <v>762</v>
      </c>
      <c r="X126" s="318"/>
      <c r="Y126" s="319"/>
      <c r="Z126" s="268"/>
      <c r="AA126" t="b" s="226">
        <f>IF(E126&gt;G126,IF(G126&lt;&gt;"",1))</f>
        <v>0</v>
      </c>
      <c r="AB126" t="b" s="226">
        <f>IF(E126=G126,IF(G126&lt;&gt;"",1))</f>
        <v>0</v>
      </c>
      <c r="AC126" t="b" s="226">
        <f>IF(E126&lt;G126,IF(E126&lt;&gt;"",1))</f>
        <v>0</v>
      </c>
      <c r="AD126" s="243"/>
    </row>
    <row r="127" ht="18" customHeight="1">
      <c r="A127" s="305">
        <f>A126+1</f>
        <v>121</v>
      </c>
      <c r="B127" t="s" s="306">
        <f>IF(AA127=1,"won",IF(AB127=1,"tied",IF(AC127=1,"lost","")))</f>
      </c>
      <c r="C127" s="307"/>
      <c r="D127" s="308"/>
      <c r="E127" s="309"/>
      <c r="F127" t="s" s="310">
        <v>756</v>
      </c>
      <c r="G127" s="311"/>
      <c r="H127" s="294">
        <f>K127+N127+Q127</f>
        <v>0</v>
      </c>
      <c r="I127" t="s" s="310">
        <v>756</v>
      </c>
      <c r="J127" s="296">
        <f>M127+P127+S127</f>
        <v>0</v>
      </c>
      <c r="K127" s="312"/>
      <c r="L127" t="s" s="310">
        <v>756</v>
      </c>
      <c r="M127" s="313"/>
      <c r="N127" s="314"/>
      <c r="O127" t="s" s="310">
        <v>756</v>
      </c>
      <c r="P127" s="313"/>
      <c r="Q127" s="314"/>
      <c r="R127" t="s" s="310">
        <v>756</v>
      </c>
      <c r="S127" s="315"/>
      <c r="T127" s="309"/>
      <c r="U127" t="s" s="316">
        <v>757</v>
      </c>
      <c r="V127" s="309"/>
      <c r="W127" t="s" s="317">
        <v>762</v>
      </c>
      <c r="X127" s="318"/>
      <c r="Y127" s="319"/>
      <c r="Z127" s="268"/>
      <c r="AA127" t="b" s="226">
        <f>IF(E127&gt;G127,IF(G127&lt;&gt;"",1))</f>
        <v>0</v>
      </c>
      <c r="AB127" t="b" s="226">
        <f>IF(E127=G127,IF(G127&lt;&gt;"",1))</f>
        <v>0</v>
      </c>
      <c r="AC127" t="b" s="226">
        <f>IF(E127&lt;G127,IF(E127&lt;&gt;"",1))</f>
        <v>0</v>
      </c>
      <c r="AD127" s="243"/>
    </row>
    <row r="128" ht="18" customHeight="1">
      <c r="A128" s="305">
        <f>A127+1</f>
        <v>122</v>
      </c>
      <c r="B128" t="s" s="306">
        <f>IF(AA128=1,"won",IF(AB128=1,"tied",IF(AC128=1,"lost","")))</f>
      </c>
      <c r="C128" s="307"/>
      <c r="D128" s="308"/>
      <c r="E128" s="309"/>
      <c r="F128" t="s" s="310">
        <v>756</v>
      </c>
      <c r="G128" s="311"/>
      <c r="H128" s="294">
        <f>K128+N128+Q128</f>
        <v>0</v>
      </c>
      <c r="I128" t="s" s="310">
        <v>756</v>
      </c>
      <c r="J128" s="296">
        <f>M128+P128+S128</f>
        <v>0</v>
      </c>
      <c r="K128" s="312"/>
      <c r="L128" t="s" s="310">
        <v>756</v>
      </c>
      <c r="M128" s="313"/>
      <c r="N128" s="314"/>
      <c r="O128" t="s" s="310">
        <v>756</v>
      </c>
      <c r="P128" s="313"/>
      <c r="Q128" s="314"/>
      <c r="R128" t="s" s="310">
        <v>756</v>
      </c>
      <c r="S128" s="315"/>
      <c r="T128" s="309"/>
      <c r="U128" t="s" s="316">
        <v>757</v>
      </c>
      <c r="V128" s="309"/>
      <c r="W128" t="s" s="317">
        <v>762</v>
      </c>
      <c r="X128" s="318"/>
      <c r="Y128" s="319"/>
      <c r="Z128" s="268"/>
      <c r="AA128" t="b" s="226">
        <f>IF(E128&gt;G128,IF(G128&lt;&gt;"",1))</f>
        <v>0</v>
      </c>
      <c r="AB128" t="b" s="226">
        <f>IF(E128=G128,IF(G128&lt;&gt;"",1))</f>
        <v>0</v>
      </c>
      <c r="AC128" t="b" s="226">
        <f>IF(E128&lt;G128,IF(E128&lt;&gt;"",1))</f>
        <v>0</v>
      </c>
      <c r="AD128" s="243"/>
    </row>
    <row r="129" ht="18" customHeight="1">
      <c r="A129" s="305">
        <f>A128+1</f>
        <v>123</v>
      </c>
      <c r="B129" t="s" s="306">
        <f>IF(AA129=1,"won",IF(AB129=1,"tied",IF(AC129=1,"lost","")))</f>
      </c>
      <c r="C129" s="307"/>
      <c r="D129" s="308"/>
      <c r="E129" s="309"/>
      <c r="F129" t="s" s="310">
        <v>756</v>
      </c>
      <c r="G129" s="311"/>
      <c r="H129" s="294">
        <f>K129+N129+Q129</f>
        <v>0</v>
      </c>
      <c r="I129" t="s" s="310">
        <v>756</v>
      </c>
      <c r="J129" s="296">
        <f>M129+P129+S129</f>
        <v>0</v>
      </c>
      <c r="K129" s="312"/>
      <c r="L129" t="s" s="310">
        <v>756</v>
      </c>
      <c r="M129" s="313"/>
      <c r="N129" s="314"/>
      <c r="O129" t="s" s="310">
        <v>756</v>
      </c>
      <c r="P129" s="313"/>
      <c r="Q129" s="314"/>
      <c r="R129" t="s" s="310">
        <v>756</v>
      </c>
      <c r="S129" s="315"/>
      <c r="T129" s="309"/>
      <c r="U129" t="s" s="316">
        <v>757</v>
      </c>
      <c r="V129" s="309"/>
      <c r="W129" t="s" s="317">
        <v>762</v>
      </c>
      <c r="X129" s="318"/>
      <c r="Y129" s="319"/>
      <c r="Z129" s="268"/>
      <c r="AA129" t="b" s="226">
        <f>IF(E129&gt;G129,IF(G129&lt;&gt;"",1))</f>
        <v>0</v>
      </c>
      <c r="AB129" t="b" s="226">
        <f>IF(E129=G129,IF(G129&lt;&gt;"",1))</f>
        <v>0</v>
      </c>
      <c r="AC129" t="b" s="226">
        <f>IF(E129&lt;G129,IF(E129&lt;&gt;"",1))</f>
        <v>0</v>
      </c>
      <c r="AD129" s="243"/>
    </row>
    <row r="130" ht="18" customHeight="1">
      <c r="A130" s="305">
        <f>A129+1</f>
        <v>124</v>
      </c>
      <c r="B130" t="s" s="306">
        <f>IF(AA130=1,"won",IF(AB130=1,"tied",IF(AC130=1,"lost","")))</f>
      </c>
      <c r="C130" s="307"/>
      <c r="D130" s="308"/>
      <c r="E130" s="309"/>
      <c r="F130" t="s" s="310">
        <v>756</v>
      </c>
      <c r="G130" s="311"/>
      <c r="H130" s="294">
        <f>K130+N130+Q130</f>
        <v>0</v>
      </c>
      <c r="I130" t="s" s="310">
        <v>756</v>
      </c>
      <c r="J130" s="296">
        <f>M130+P130+S130</f>
        <v>0</v>
      </c>
      <c r="K130" s="312"/>
      <c r="L130" t="s" s="310">
        <v>756</v>
      </c>
      <c r="M130" s="313"/>
      <c r="N130" s="314"/>
      <c r="O130" t="s" s="310">
        <v>756</v>
      </c>
      <c r="P130" s="313"/>
      <c r="Q130" s="314"/>
      <c r="R130" t="s" s="310">
        <v>756</v>
      </c>
      <c r="S130" s="315"/>
      <c r="T130" s="309"/>
      <c r="U130" t="s" s="316">
        <v>757</v>
      </c>
      <c r="V130" s="309"/>
      <c r="W130" t="s" s="317">
        <v>762</v>
      </c>
      <c r="X130" s="318"/>
      <c r="Y130" s="319"/>
      <c r="Z130" s="268"/>
      <c r="AA130" t="b" s="226">
        <f>IF(E130&gt;G130,IF(G130&lt;&gt;"",1))</f>
        <v>0</v>
      </c>
      <c r="AB130" t="b" s="226">
        <f>IF(E130=G130,IF(G130&lt;&gt;"",1))</f>
        <v>0</v>
      </c>
      <c r="AC130" t="b" s="226">
        <f>IF(E130&lt;G130,IF(E130&lt;&gt;"",1))</f>
        <v>0</v>
      </c>
      <c r="AD130" s="243"/>
    </row>
    <row r="131" ht="18" customHeight="1">
      <c r="A131" s="305">
        <f>A130+1</f>
        <v>125</v>
      </c>
      <c r="B131" t="s" s="306">
        <f>IF(AA131=1,"won",IF(AB131=1,"tied",IF(AC131=1,"lost","")))</f>
      </c>
      <c r="C131" s="307"/>
      <c r="D131" s="308"/>
      <c r="E131" s="309"/>
      <c r="F131" t="s" s="310">
        <v>756</v>
      </c>
      <c r="G131" s="311"/>
      <c r="H131" s="294">
        <f>K131+N131+Q131</f>
        <v>0</v>
      </c>
      <c r="I131" t="s" s="310">
        <v>756</v>
      </c>
      <c r="J131" s="296">
        <f>M131+P131+S131</f>
        <v>0</v>
      </c>
      <c r="K131" s="312"/>
      <c r="L131" t="s" s="310">
        <v>756</v>
      </c>
      <c r="M131" s="313"/>
      <c r="N131" s="314"/>
      <c r="O131" t="s" s="310">
        <v>756</v>
      </c>
      <c r="P131" s="313"/>
      <c r="Q131" s="314"/>
      <c r="R131" t="s" s="310">
        <v>756</v>
      </c>
      <c r="S131" s="315"/>
      <c r="T131" s="309"/>
      <c r="U131" t="s" s="316">
        <v>757</v>
      </c>
      <c r="V131" s="309"/>
      <c r="W131" t="s" s="317">
        <v>762</v>
      </c>
      <c r="X131" s="318"/>
      <c r="Y131" s="319"/>
      <c r="Z131" s="268"/>
      <c r="AA131" t="b" s="226">
        <f>IF(E131&gt;G131,IF(G131&lt;&gt;"",1))</f>
        <v>0</v>
      </c>
      <c r="AB131" t="b" s="226">
        <f>IF(E131=G131,IF(G131&lt;&gt;"",1))</f>
        <v>0</v>
      </c>
      <c r="AC131" t="b" s="226">
        <f>IF(E131&lt;G131,IF(E131&lt;&gt;"",1))</f>
        <v>0</v>
      </c>
      <c r="AD131" s="243"/>
    </row>
    <row r="132" ht="18" customHeight="1">
      <c r="A132" s="305">
        <f>A131+1</f>
        <v>126</v>
      </c>
      <c r="B132" t="s" s="306">
        <f>IF(AA132=1,"won",IF(AB132=1,"tied",IF(AC132=1,"lost","")))</f>
      </c>
      <c r="C132" s="307"/>
      <c r="D132" s="308"/>
      <c r="E132" s="309"/>
      <c r="F132" t="s" s="310">
        <v>756</v>
      </c>
      <c r="G132" s="311"/>
      <c r="H132" s="294">
        <f>K132+N132+Q132</f>
        <v>0</v>
      </c>
      <c r="I132" t="s" s="310">
        <v>756</v>
      </c>
      <c r="J132" s="296">
        <f>M132+P132+S132</f>
        <v>0</v>
      </c>
      <c r="K132" s="312"/>
      <c r="L132" t="s" s="310">
        <v>756</v>
      </c>
      <c r="M132" s="313"/>
      <c r="N132" s="314"/>
      <c r="O132" t="s" s="310">
        <v>756</v>
      </c>
      <c r="P132" s="313"/>
      <c r="Q132" s="314"/>
      <c r="R132" t="s" s="310">
        <v>756</v>
      </c>
      <c r="S132" s="315"/>
      <c r="T132" s="309"/>
      <c r="U132" t="s" s="316">
        <v>757</v>
      </c>
      <c r="V132" s="309"/>
      <c r="W132" t="s" s="317">
        <v>762</v>
      </c>
      <c r="X132" s="318"/>
      <c r="Y132" s="319"/>
      <c r="Z132" s="268"/>
      <c r="AA132" t="b" s="226">
        <f>IF(E132&gt;G132,IF(G132&lt;&gt;"",1))</f>
        <v>0</v>
      </c>
      <c r="AB132" t="b" s="226">
        <f>IF(E132=G132,IF(G132&lt;&gt;"",1))</f>
        <v>0</v>
      </c>
      <c r="AC132" t="b" s="226">
        <f>IF(E132&lt;G132,IF(E132&lt;&gt;"",1))</f>
        <v>0</v>
      </c>
      <c r="AD132" s="243"/>
    </row>
    <row r="133" ht="18" customHeight="1">
      <c r="A133" s="305">
        <f>A132+1</f>
        <v>127</v>
      </c>
      <c r="B133" t="s" s="306">
        <f>IF(AA133=1,"won",IF(AB133=1,"tied",IF(AC133=1,"lost","")))</f>
      </c>
      <c r="C133" s="307"/>
      <c r="D133" s="308"/>
      <c r="E133" s="309"/>
      <c r="F133" t="s" s="310">
        <v>756</v>
      </c>
      <c r="G133" s="311"/>
      <c r="H133" s="294">
        <f>K133+N133+Q133</f>
        <v>0</v>
      </c>
      <c r="I133" t="s" s="310">
        <v>756</v>
      </c>
      <c r="J133" s="296">
        <f>M133+P133+S133</f>
        <v>0</v>
      </c>
      <c r="K133" s="312"/>
      <c r="L133" t="s" s="310">
        <v>756</v>
      </c>
      <c r="M133" s="313"/>
      <c r="N133" s="314"/>
      <c r="O133" t="s" s="310">
        <v>756</v>
      </c>
      <c r="P133" s="313"/>
      <c r="Q133" s="314"/>
      <c r="R133" t="s" s="310">
        <v>756</v>
      </c>
      <c r="S133" s="315"/>
      <c r="T133" s="309"/>
      <c r="U133" t="s" s="316">
        <v>757</v>
      </c>
      <c r="V133" s="309"/>
      <c r="W133" t="s" s="317">
        <v>762</v>
      </c>
      <c r="X133" s="318"/>
      <c r="Y133" s="319"/>
      <c r="Z133" s="268"/>
      <c r="AA133" t="b" s="226">
        <f>IF(E133&gt;G133,IF(G133&lt;&gt;"",1))</f>
        <v>0</v>
      </c>
      <c r="AB133" t="b" s="226">
        <f>IF(E133=G133,IF(G133&lt;&gt;"",1))</f>
        <v>0</v>
      </c>
      <c r="AC133" t="b" s="226">
        <f>IF(E133&lt;G133,IF(E133&lt;&gt;"",1))</f>
        <v>0</v>
      </c>
      <c r="AD133" s="243"/>
    </row>
    <row r="134" ht="18" customHeight="1">
      <c r="A134" s="305">
        <f>A133+1</f>
        <v>128</v>
      </c>
      <c r="B134" t="s" s="306">
        <f>IF(AA134=1,"won",IF(AB134=1,"tied",IF(AC134=1,"lost","")))</f>
      </c>
      <c r="C134" s="307"/>
      <c r="D134" s="308"/>
      <c r="E134" s="309"/>
      <c r="F134" t="s" s="310">
        <v>756</v>
      </c>
      <c r="G134" s="311"/>
      <c r="H134" s="294">
        <f>K134+N134+Q134</f>
        <v>0</v>
      </c>
      <c r="I134" t="s" s="310">
        <v>756</v>
      </c>
      <c r="J134" s="296">
        <f>M134+P134+S134</f>
        <v>0</v>
      </c>
      <c r="K134" s="312"/>
      <c r="L134" t="s" s="310">
        <v>756</v>
      </c>
      <c r="M134" s="313"/>
      <c r="N134" s="314"/>
      <c r="O134" t="s" s="310">
        <v>756</v>
      </c>
      <c r="P134" s="313"/>
      <c r="Q134" s="314"/>
      <c r="R134" t="s" s="310">
        <v>756</v>
      </c>
      <c r="S134" s="315"/>
      <c r="T134" s="309"/>
      <c r="U134" t="s" s="316">
        <v>757</v>
      </c>
      <c r="V134" s="309"/>
      <c r="W134" t="s" s="317">
        <v>762</v>
      </c>
      <c r="X134" s="318"/>
      <c r="Y134" s="319"/>
      <c r="Z134" s="268"/>
      <c r="AA134" t="b" s="226">
        <f>IF(E134&gt;G134,IF(G134&lt;&gt;"",1))</f>
        <v>0</v>
      </c>
      <c r="AB134" t="b" s="226">
        <f>IF(E134=G134,IF(G134&lt;&gt;"",1))</f>
        <v>0</v>
      </c>
      <c r="AC134" t="b" s="226">
        <f>IF(E134&lt;G134,IF(E134&lt;&gt;"",1))</f>
        <v>0</v>
      </c>
      <c r="AD134" s="243"/>
    </row>
    <row r="135" ht="18" customHeight="1">
      <c r="A135" s="305">
        <f>A134+1</f>
        <v>129</v>
      </c>
      <c r="B135" t="s" s="306">
        <f>IF(AA135=1,"won",IF(AB135=1,"tied",IF(AC135=1,"lost","")))</f>
      </c>
      <c r="C135" s="307"/>
      <c r="D135" s="308"/>
      <c r="E135" s="309"/>
      <c r="F135" t="s" s="310">
        <v>756</v>
      </c>
      <c r="G135" s="311"/>
      <c r="H135" s="294">
        <f>K135+N135+Q135</f>
        <v>0</v>
      </c>
      <c r="I135" t="s" s="310">
        <v>756</v>
      </c>
      <c r="J135" s="296">
        <f>M135+P135+S135</f>
        <v>0</v>
      </c>
      <c r="K135" s="312"/>
      <c r="L135" t="s" s="310">
        <v>756</v>
      </c>
      <c r="M135" s="313"/>
      <c r="N135" s="314"/>
      <c r="O135" t="s" s="310">
        <v>756</v>
      </c>
      <c r="P135" s="313"/>
      <c r="Q135" s="314"/>
      <c r="R135" t="s" s="310">
        <v>756</v>
      </c>
      <c r="S135" s="315"/>
      <c r="T135" s="309"/>
      <c r="U135" t="s" s="316">
        <v>757</v>
      </c>
      <c r="V135" s="309"/>
      <c r="W135" t="s" s="317">
        <v>762</v>
      </c>
      <c r="X135" s="318"/>
      <c r="Y135" s="319"/>
      <c r="Z135" s="268"/>
      <c r="AA135" t="b" s="226">
        <f>IF(E135&gt;G135,IF(G135&lt;&gt;"",1))</f>
        <v>0</v>
      </c>
      <c r="AB135" t="b" s="226">
        <f>IF(E135=G135,IF(G135&lt;&gt;"",1))</f>
        <v>0</v>
      </c>
      <c r="AC135" t="b" s="226">
        <f>IF(E135&lt;G135,IF(E135&lt;&gt;"",1))</f>
        <v>0</v>
      </c>
      <c r="AD135" s="243"/>
    </row>
    <row r="136" ht="18" customHeight="1">
      <c r="A136" s="305">
        <f>A135+1</f>
        <v>130</v>
      </c>
      <c r="B136" t="s" s="306">
        <f>IF(AA136=1,"won",IF(AB136=1,"tied",IF(AC136=1,"lost","")))</f>
      </c>
      <c r="C136" s="307"/>
      <c r="D136" s="308"/>
      <c r="E136" s="309"/>
      <c r="F136" t="s" s="310">
        <v>756</v>
      </c>
      <c r="G136" s="311"/>
      <c r="H136" s="294">
        <f>K136+N136+Q136</f>
        <v>0</v>
      </c>
      <c r="I136" t="s" s="310">
        <v>756</v>
      </c>
      <c r="J136" s="296">
        <f>M136+P136+S136</f>
        <v>0</v>
      </c>
      <c r="K136" s="312"/>
      <c r="L136" t="s" s="310">
        <v>756</v>
      </c>
      <c r="M136" s="313"/>
      <c r="N136" s="314"/>
      <c r="O136" t="s" s="310">
        <v>756</v>
      </c>
      <c r="P136" s="313"/>
      <c r="Q136" s="314"/>
      <c r="R136" t="s" s="310">
        <v>756</v>
      </c>
      <c r="S136" s="315"/>
      <c r="T136" s="309"/>
      <c r="U136" t="s" s="316">
        <v>757</v>
      </c>
      <c r="V136" s="309"/>
      <c r="W136" t="s" s="317">
        <v>762</v>
      </c>
      <c r="X136" s="318"/>
      <c r="Y136" s="319"/>
      <c r="Z136" s="268"/>
      <c r="AA136" t="b" s="226">
        <f>IF(E136&gt;G136,IF(G136&lt;&gt;"",1))</f>
        <v>0</v>
      </c>
      <c r="AB136" t="b" s="226">
        <f>IF(E136=G136,IF(G136&lt;&gt;"",1))</f>
        <v>0</v>
      </c>
      <c r="AC136" t="b" s="226">
        <f>IF(E136&lt;G136,IF(E136&lt;&gt;"",1))</f>
        <v>0</v>
      </c>
      <c r="AD136" s="243"/>
    </row>
    <row r="137" ht="18" customHeight="1">
      <c r="A137" s="305">
        <f>A136+1</f>
        <v>131</v>
      </c>
      <c r="B137" t="s" s="306">
        <f>IF(AA137=1,"won",IF(AB137=1,"tied",IF(AC137=1,"lost","")))</f>
      </c>
      <c r="C137" s="307"/>
      <c r="D137" s="308"/>
      <c r="E137" s="309"/>
      <c r="F137" t="s" s="310">
        <v>756</v>
      </c>
      <c r="G137" s="311"/>
      <c r="H137" s="294">
        <f>K137+N137+Q137</f>
        <v>0</v>
      </c>
      <c r="I137" t="s" s="310">
        <v>756</v>
      </c>
      <c r="J137" s="296">
        <f>M137+P137+S137</f>
        <v>0</v>
      </c>
      <c r="K137" s="312"/>
      <c r="L137" t="s" s="310">
        <v>756</v>
      </c>
      <c r="M137" s="313"/>
      <c r="N137" s="314"/>
      <c r="O137" t="s" s="310">
        <v>756</v>
      </c>
      <c r="P137" s="313"/>
      <c r="Q137" s="314"/>
      <c r="R137" t="s" s="310">
        <v>756</v>
      </c>
      <c r="S137" s="315"/>
      <c r="T137" s="309"/>
      <c r="U137" t="s" s="316">
        <v>757</v>
      </c>
      <c r="V137" s="309"/>
      <c r="W137" t="s" s="317">
        <v>762</v>
      </c>
      <c r="X137" s="318"/>
      <c r="Y137" s="319"/>
      <c r="Z137" s="268"/>
      <c r="AA137" t="b" s="226">
        <f>IF(E137&gt;G137,IF(G137&lt;&gt;"",1))</f>
        <v>0</v>
      </c>
      <c r="AB137" t="b" s="226">
        <f>IF(E137=G137,IF(G137&lt;&gt;"",1))</f>
        <v>0</v>
      </c>
      <c r="AC137" t="b" s="226">
        <f>IF(E137&lt;G137,IF(E137&lt;&gt;"",1))</f>
        <v>0</v>
      </c>
      <c r="AD137" s="243"/>
    </row>
    <row r="138" ht="18" customHeight="1">
      <c r="A138" s="305">
        <f>A137+1</f>
        <v>132</v>
      </c>
      <c r="B138" t="s" s="306">
        <f>IF(AA138=1,"won",IF(AB138=1,"tied",IF(AC138=1,"lost","")))</f>
      </c>
      <c r="C138" s="307"/>
      <c r="D138" s="308"/>
      <c r="E138" s="309"/>
      <c r="F138" t="s" s="310">
        <v>756</v>
      </c>
      <c r="G138" s="311"/>
      <c r="H138" s="294">
        <f>K138+N138+Q138</f>
        <v>0</v>
      </c>
      <c r="I138" t="s" s="310">
        <v>756</v>
      </c>
      <c r="J138" s="296">
        <f>M138+P138+S138</f>
        <v>0</v>
      </c>
      <c r="K138" s="312"/>
      <c r="L138" t="s" s="310">
        <v>756</v>
      </c>
      <c r="M138" s="313"/>
      <c r="N138" s="314"/>
      <c r="O138" t="s" s="310">
        <v>756</v>
      </c>
      <c r="P138" s="313"/>
      <c r="Q138" s="314"/>
      <c r="R138" t="s" s="310">
        <v>756</v>
      </c>
      <c r="S138" s="315"/>
      <c r="T138" s="309"/>
      <c r="U138" t="s" s="316">
        <v>757</v>
      </c>
      <c r="V138" s="309"/>
      <c r="W138" t="s" s="317">
        <v>762</v>
      </c>
      <c r="X138" s="318"/>
      <c r="Y138" s="319"/>
      <c r="Z138" s="268"/>
      <c r="AA138" t="b" s="226">
        <f>IF(E138&gt;G138,IF(G138&lt;&gt;"",1))</f>
        <v>0</v>
      </c>
      <c r="AB138" t="b" s="226">
        <f>IF(E138=G138,IF(G138&lt;&gt;"",1))</f>
        <v>0</v>
      </c>
      <c r="AC138" t="b" s="226">
        <f>IF(E138&lt;G138,IF(E138&lt;&gt;"",1))</f>
        <v>0</v>
      </c>
      <c r="AD138" s="243"/>
    </row>
    <row r="139" ht="18" customHeight="1">
      <c r="A139" s="305">
        <f>A138+1</f>
        <v>133</v>
      </c>
      <c r="B139" t="s" s="306">
        <f>IF(AA139=1,"won",IF(AB139=1,"tied",IF(AC139=1,"lost","")))</f>
      </c>
      <c r="C139" s="307"/>
      <c r="D139" s="308"/>
      <c r="E139" s="309"/>
      <c r="F139" t="s" s="310">
        <v>756</v>
      </c>
      <c r="G139" s="311"/>
      <c r="H139" s="294">
        <f>K139+N139+Q139</f>
        <v>0</v>
      </c>
      <c r="I139" t="s" s="310">
        <v>756</v>
      </c>
      <c r="J139" s="296">
        <f>M139+P139+S139</f>
        <v>0</v>
      </c>
      <c r="K139" s="312"/>
      <c r="L139" t="s" s="310">
        <v>756</v>
      </c>
      <c r="M139" s="313"/>
      <c r="N139" s="314"/>
      <c r="O139" t="s" s="310">
        <v>756</v>
      </c>
      <c r="P139" s="313"/>
      <c r="Q139" s="314"/>
      <c r="R139" t="s" s="310">
        <v>756</v>
      </c>
      <c r="S139" s="315"/>
      <c r="T139" s="309"/>
      <c r="U139" t="s" s="316">
        <v>757</v>
      </c>
      <c r="V139" s="309"/>
      <c r="W139" t="s" s="317">
        <v>762</v>
      </c>
      <c r="X139" s="318"/>
      <c r="Y139" s="319"/>
      <c r="Z139" s="268"/>
      <c r="AA139" t="b" s="226">
        <f>IF(E139&gt;G139,IF(G139&lt;&gt;"",1))</f>
        <v>0</v>
      </c>
      <c r="AB139" t="b" s="226">
        <f>IF(E139=G139,IF(G139&lt;&gt;"",1))</f>
        <v>0</v>
      </c>
      <c r="AC139" t="b" s="226">
        <f>IF(E139&lt;G139,IF(E139&lt;&gt;"",1))</f>
        <v>0</v>
      </c>
      <c r="AD139" s="243"/>
    </row>
    <row r="140" ht="18" customHeight="1">
      <c r="A140" s="305">
        <f>A139+1</f>
        <v>134</v>
      </c>
      <c r="B140" t="s" s="306">
        <f>IF(AA140=1,"won",IF(AB140=1,"tied",IF(AC140=1,"lost","")))</f>
      </c>
      <c r="C140" s="307"/>
      <c r="D140" s="308"/>
      <c r="E140" s="309"/>
      <c r="F140" t="s" s="310">
        <v>756</v>
      </c>
      <c r="G140" s="311"/>
      <c r="H140" s="294">
        <f>K140+N140+Q140</f>
        <v>0</v>
      </c>
      <c r="I140" t="s" s="310">
        <v>756</v>
      </c>
      <c r="J140" s="296">
        <f>M140+P140+S140</f>
        <v>0</v>
      </c>
      <c r="K140" s="312"/>
      <c r="L140" t="s" s="310">
        <v>756</v>
      </c>
      <c r="M140" s="313"/>
      <c r="N140" s="314"/>
      <c r="O140" t="s" s="310">
        <v>756</v>
      </c>
      <c r="P140" s="313"/>
      <c r="Q140" s="314"/>
      <c r="R140" t="s" s="310">
        <v>756</v>
      </c>
      <c r="S140" s="315"/>
      <c r="T140" s="309"/>
      <c r="U140" t="s" s="316">
        <v>757</v>
      </c>
      <c r="V140" s="309"/>
      <c r="W140" t="s" s="317">
        <v>762</v>
      </c>
      <c r="X140" s="318"/>
      <c r="Y140" s="319"/>
      <c r="Z140" s="268"/>
      <c r="AA140" t="b" s="226">
        <f>IF(E140&gt;G140,IF(G140&lt;&gt;"",1))</f>
        <v>0</v>
      </c>
      <c r="AB140" t="b" s="226">
        <f>IF(E140=G140,IF(G140&lt;&gt;"",1))</f>
        <v>0</v>
      </c>
      <c r="AC140" t="b" s="226">
        <f>IF(E140&lt;G140,IF(E140&lt;&gt;"",1))</f>
        <v>0</v>
      </c>
      <c r="AD140" s="243"/>
    </row>
    <row r="141" ht="18" customHeight="1">
      <c r="A141" s="305">
        <f>A140+1</f>
        <v>135</v>
      </c>
      <c r="B141" t="s" s="306">
        <f>IF(AA141=1,"won",IF(AB141=1,"tied",IF(AC141=1,"lost","")))</f>
      </c>
      <c r="C141" s="307"/>
      <c r="D141" s="308"/>
      <c r="E141" s="309"/>
      <c r="F141" t="s" s="310">
        <v>756</v>
      </c>
      <c r="G141" s="311"/>
      <c r="H141" s="294">
        <f>K141+N141+Q141</f>
        <v>0</v>
      </c>
      <c r="I141" t="s" s="310">
        <v>756</v>
      </c>
      <c r="J141" s="296">
        <f>M141+P141+S141</f>
        <v>0</v>
      </c>
      <c r="K141" s="312"/>
      <c r="L141" t="s" s="310">
        <v>756</v>
      </c>
      <c r="M141" s="313"/>
      <c r="N141" s="314"/>
      <c r="O141" t="s" s="310">
        <v>756</v>
      </c>
      <c r="P141" s="313"/>
      <c r="Q141" s="314"/>
      <c r="R141" t="s" s="310">
        <v>756</v>
      </c>
      <c r="S141" s="315"/>
      <c r="T141" s="309"/>
      <c r="U141" t="s" s="316">
        <v>757</v>
      </c>
      <c r="V141" s="309"/>
      <c r="W141" t="s" s="317">
        <v>762</v>
      </c>
      <c r="X141" s="318"/>
      <c r="Y141" s="319"/>
      <c r="Z141" s="268"/>
      <c r="AA141" t="b" s="226">
        <f>IF(E141&gt;G141,IF(G141&lt;&gt;"",1))</f>
        <v>0</v>
      </c>
      <c r="AB141" t="b" s="226">
        <f>IF(E141=G141,IF(G141&lt;&gt;"",1))</f>
        <v>0</v>
      </c>
      <c r="AC141" t="b" s="226">
        <f>IF(E141&lt;G141,IF(E141&lt;&gt;"",1))</f>
        <v>0</v>
      </c>
      <c r="AD141" s="243"/>
    </row>
    <row r="142" ht="18" customHeight="1">
      <c r="A142" s="305">
        <f>A141+1</f>
        <v>136</v>
      </c>
      <c r="B142" t="s" s="306">
        <f>IF(AA142=1,"won",IF(AB142=1,"tied",IF(AC142=1,"lost","")))</f>
      </c>
      <c r="C142" s="307"/>
      <c r="D142" s="308"/>
      <c r="E142" s="309"/>
      <c r="F142" t="s" s="310">
        <v>756</v>
      </c>
      <c r="G142" s="311"/>
      <c r="H142" s="294">
        <f>K142+N142+Q142</f>
        <v>0</v>
      </c>
      <c r="I142" t="s" s="310">
        <v>756</v>
      </c>
      <c r="J142" s="296">
        <f>M142+P142+S142</f>
        <v>0</v>
      </c>
      <c r="K142" s="312"/>
      <c r="L142" t="s" s="310">
        <v>756</v>
      </c>
      <c r="M142" s="313"/>
      <c r="N142" s="314"/>
      <c r="O142" t="s" s="310">
        <v>756</v>
      </c>
      <c r="P142" s="313"/>
      <c r="Q142" s="314"/>
      <c r="R142" t="s" s="310">
        <v>756</v>
      </c>
      <c r="S142" s="315"/>
      <c r="T142" s="309"/>
      <c r="U142" t="s" s="316">
        <v>757</v>
      </c>
      <c r="V142" s="309"/>
      <c r="W142" t="s" s="317">
        <v>762</v>
      </c>
      <c r="X142" s="318"/>
      <c r="Y142" s="319"/>
      <c r="Z142" s="268"/>
      <c r="AA142" t="b" s="226">
        <f>IF(E142&gt;G142,IF(G142&lt;&gt;"",1))</f>
        <v>0</v>
      </c>
      <c r="AB142" t="b" s="226">
        <f>IF(E142=G142,IF(G142&lt;&gt;"",1))</f>
        <v>0</v>
      </c>
      <c r="AC142" t="b" s="226">
        <f>IF(E142&lt;G142,IF(E142&lt;&gt;"",1))</f>
        <v>0</v>
      </c>
      <c r="AD142" s="243"/>
    </row>
    <row r="143" ht="18" customHeight="1">
      <c r="A143" s="305">
        <f>A142+1</f>
        <v>137</v>
      </c>
      <c r="B143" t="s" s="306">
        <f>IF(AA143=1,"won",IF(AB143=1,"tied",IF(AC143=1,"lost","")))</f>
      </c>
      <c r="C143" s="307"/>
      <c r="D143" s="308"/>
      <c r="E143" s="309"/>
      <c r="F143" t="s" s="310">
        <v>756</v>
      </c>
      <c r="G143" s="311"/>
      <c r="H143" s="294">
        <f>K143+N143+Q143</f>
        <v>0</v>
      </c>
      <c r="I143" t="s" s="310">
        <v>756</v>
      </c>
      <c r="J143" s="296">
        <f>M143+P143+S143</f>
        <v>0</v>
      </c>
      <c r="K143" s="312"/>
      <c r="L143" t="s" s="310">
        <v>756</v>
      </c>
      <c r="M143" s="313"/>
      <c r="N143" s="314"/>
      <c r="O143" t="s" s="310">
        <v>756</v>
      </c>
      <c r="P143" s="313"/>
      <c r="Q143" s="314"/>
      <c r="R143" t="s" s="310">
        <v>756</v>
      </c>
      <c r="S143" s="315"/>
      <c r="T143" s="309"/>
      <c r="U143" t="s" s="316">
        <v>757</v>
      </c>
      <c r="V143" s="309"/>
      <c r="W143" t="s" s="317">
        <v>762</v>
      </c>
      <c r="X143" s="318"/>
      <c r="Y143" s="319"/>
      <c r="Z143" s="268"/>
      <c r="AA143" t="b" s="226">
        <f>IF(E143&gt;G143,IF(G143&lt;&gt;"",1))</f>
        <v>0</v>
      </c>
      <c r="AB143" t="b" s="226">
        <f>IF(E143=G143,IF(G143&lt;&gt;"",1))</f>
        <v>0</v>
      </c>
      <c r="AC143" t="b" s="226">
        <f>IF(E143&lt;G143,IF(E143&lt;&gt;"",1))</f>
        <v>0</v>
      </c>
      <c r="AD143" s="243"/>
    </row>
    <row r="144" ht="18" customHeight="1">
      <c r="A144" s="305">
        <f>A143+1</f>
        <v>138</v>
      </c>
      <c r="B144" t="s" s="306">
        <f>IF(AA144=1,"won",IF(AB144=1,"tied",IF(AC144=1,"lost","")))</f>
      </c>
      <c r="C144" s="307"/>
      <c r="D144" s="308"/>
      <c r="E144" s="309"/>
      <c r="F144" t="s" s="310">
        <v>756</v>
      </c>
      <c r="G144" s="311"/>
      <c r="H144" s="294">
        <f>K144+N144+Q144</f>
        <v>0</v>
      </c>
      <c r="I144" t="s" s="310">
        <v>756</v>
      </c>
      <c r="J144" s="296">
        <f>M144+P144+S144</f>
        <v>0</v>
      </c>
      <c r="K144" s="312"/>
      <c r="L144" t="s" s="310">
        <v>756</v>
      </c>
      <c r="M144" s="313"/>
      <c r="N144" s="314"/>
      <c r="O144" t="s" s="310">
        <v>756</v>
      </c>
      <c r="P144" s="313"/>
      <c r="Q144" s="314"/>
      <c r="R144" t="s" s="310">
        <v>756</v>
      </c>
      <c r="S144" s="315"/>
      <c r="T144" s="309"/>
      <c r="U144" t="s" s="316">
        <v>757</v>
      </c>
      <c r="V144" s="309"/>
      <c r="W144" t="s" s="317">
        <v>762</v>
      </c>
      <c r="X144" s="318"/>
      <c r="Y144" s="319"/>
      <c r="Z144" s="268"/>
      <c r="AA144" t="b" s="226">
        <f>IF(E144&gt;G144,IF(G144&lt;&gt;"",1))</f>
        <v>0</v>
      </c>
      <c r="AB144" t="b" s="226">
        <f>IF(E144=G144,IF(G144&lt;&gt;"",1))</f>
        <v>0</v>
      </c>
      <c r="AC144" t="b" s="226">
        <f>IF(E144&lt;G144,IF(E144&lt;&gt;"",1))</f>
        <v>0</v>
      </c>
      <c r="AD144" s="243"/>
    </row>
    <row r="145" ht="18" customHeight="1">
      <c r="A145" s="305">
        <f>A144+1</f>
        <v>139</v>
      </c>
      <c r="B145" t="s" s="306">
        <f>IF(AA145=1,"won",IF(AB145=1,"tied",IF(AC145=1,"lost","")))</f>
      </c>
      <c r="C145" s="307"/>
      <c r="D145" s="308"/>
      <c r="E145" s="309"/>
      <c r="F145" t="s" s="310">
        <v>756</v>
      </c>
      <c r="G145" s="311"/>
      <c r="H145" s="294">
        <f>K145+N145+Q145</f>
        <v>0</v>
      </c>
      <c r="I145" t="s" s="310">
        <v>756</v>
      </c>
      <c r="J145" s="296">
        <f>M145+P145+S145</f>
        <v>0</v>
      </c>
      <c r="K145" s="312"/>
      <c r="L145" t="s" s="310">
        <v>756</v>
      </c>
      <c r="M145" s="313"/>
      <c r="N145" s="314"/>
      <c r="O145" t="s" s="310">
        <v>756</v>
      </c>
      <c r="P145" s="313"/>
      <c r="Q145" s="314"/>
      <c r="R145" t="s" s="310">
        <v>756</v>
      </c>
      <c r="S145" s="315"/>
      <c r="T145" s="309"/>
      <c r="U145" t="s" s="316">
        <v>757</v>
      </c>
      <c r="V145" s="309"/>
      <c r="W145" t="s" s="317">
        <v>762</v>
      </c>
      <c r="X145" s="318"/>
      <c r="Y145" s="319"/>
      <c r="Z145" s="268"/>
      <c r="AA145" t="b" s="226">
        <f>IF(E145&gt;G145,IF(G145&lt;&gt;"",1))</f>
        <v>0</v>
      </c>
      <c r="AB145" t="b" s="226">
        <f>IF(E145=G145,IF(G145&lt;&gt;"",1))</f>
        <v>0</v>
      </c>
      <c r="AC145" t="b" s="226">
        <f>IF(E145&lt;G145,IF(E145&lt;&gt;"",1))</f>
        <v>0</v>
      </c>
      <c r="AD145" s="243"/>
    </row>
    <row r="146" ht="18" customHeight="1">
      <c r="A146" s="305">
        <f>A145+1</f>
        <v>140</v>
      </c>
      <c r="B146" t="s" s="306">
        <f>IF(AA146=1,"won",IF(AB146=1,"tied",IF(AC146=1,"lost","")))</f>
      </c>
      <c r="C146" s="307"/>
      <c r="D146" s="308"/>
      <c r="E146" s="309"/>
      <c r="F146" t="s" s="310">
        <v>756</v>
      </c>
      <c r="G146" s="311"/>
      <c r="H146" s="294">
        <f>K146+N146+Q146</f>
        <v>0</v>
      </c>
      <c r="I146" t="s" s="310">
        <v>756</v>
      </c>
      <c r="J146" s="296">
        <f>M146+P146+S146</f>
        <v>0</v>
      </c>
      <c r="K146" s="312"/>
      <c r="L146" t="s" s="310">
        <v>756</v>
      </c>
      <c r="M146" s="313"/>
      <c r="N146" s="314"/>
      <c r="O146" t="s" s="310">
        <v>756</v>
      </c>
      <c r="P146" s="313"/>
      <c r="Q146" s="314"/>
      <c r="R146" t="s" s="310">
        <v>756</v>
      </c>
      <c r="S146" s="315"/>
      <c r="T146" s="309"/>
      <c r="U146" t="s" s="316">
        <v>757</v>
      </c>
      <c r="V146" s="309"/>
      <c r="W146" t="s" s="317">
        <v>762</v>
      </c>
      <c r="X146" s="318"/>
      <c r="Y146" s="319"/>
      <c r="Z146" s="268"/>
      <c r="AA146" t="b" s="226">
        <f>IF(E146&gt;G146,IF(G146&lt;&gt;"",1))</f>
        <v>0</v>
      </c>
      <c r="AB146" t="b" s="226">
        <f>IF(E146=G146,IF(G146&lt;&gt;"",1))</f>
        <v>0</v>
      </c>
      <c r="AC146" t="b" s="226">
        <f>IF(E146&lt;G146,IF(E146&lt;&gt;"",1))</f>
        <v>0</v>
      </c>
      <c r="AD146" s="243"/>
    </row>
    <row r="147" ht="18" customHeight="1">
      <c r="A147" s="305">
        <f>A146+1</f>
        <v>141</v>
      </c>
      <c r="B147" t="s" s="306">
        <f>IF(AA147=1,"won",IF(AB147=1,"tied",IF(AC147=1,"lost","")))</f>
      </c>
      <c r="C147" s="307"/>
      <c r="D147" s="308"/>
      <c r="E147" s="309"/>
      <c r="F147" t="s" s="310">
        <v>756</v>
      </c>
      <c r="G147" s="311"/>
      <c r="H147" s="294">
        <f>K147+N147+Q147</f>
        <v>0</v>
      </c>
      <c r="I147" t="s" s="310">
        <v>756</v>
      </c>
      <c r="J147" s="296">
        <f>M147+P147+S147</f>
        <v>0</v>
      </c>
      <c r="K147" s="312"/>
      <c r="L147" t="s" s="310">
        <v>756</v>
      </c>
      <c r="M147" s="313"/>
      <c r="N147" s="314"/>
      <c r="O147" t="s" s="310">
        <v>756</v>
      </c>
      <c r="P147" s="313"/>
      <c r="Q147" s="314"/>
      <c r="R147" t="s" s="310">
        <v>756</v>
      </c>
      <c r="S147" s="315"/>
      <c r="T147" s="309"/>
      <c r="U147" t="s" s="316">
        <v>757</v>
      </c>
      <c r="V147" s="309"/>
      <c r="W147" t="s" s="317">
        <v>762</v>
      </c>
      <c r="X147" s="318"/>
      <c r="Y147" s="319"/>
      <c r="Z147" s="268"/>
      <c r="AA147" t="b" s="226">
        <f>IF(E147&gt;G147,IF(G147&lt;&gt;"",1))</f>
        <v>0</v>
      </c>
      <c r="AB147" t="b" s="226">
        <f>IF(E147=G147,IF(G147&lt;&gt;"",1))</f>
        <v>0</v>
      </c>
      <c r="AC147" t="b" s="226">
        <f>IF(E147&lt;G147,IF(E147&lt;&gt;"",1))</f>
        <v>0</v>
      </c>
      <c r="AD147" s="243"/>
    </row>
    <row r="148" ht="18" customHeight="1">
      <c r="A148" s="305">
        <f>A147+1</f>
        <v>142</v>
      </c>
      <c r="B148" t="s" s="306">
        <f>IF(AA148=1,"won",IF(AB148=1,"tied",IF(AC148=1,"lost","")))</f>
      </c>
      <c r="C148" s="307"/>
      <c r="D148" s="308"/>
      <c r="E148" s="309"/>
      <c r="F148" t="s" s="310">
        <v>756</v>
      </c>
      <c r="G148" s="311"/>
      <c r="H148" s="294">
        <f>K148+N148+Q148</f>
        <v>0</v>
      </c>
      <c r="I148" t="s" s="310">
        <v>756</v>
      </c>
      <c r="J148" s="296">
        <f>M148+P148+S148</f>
        <v>0</v>
      </c>
      <c r="K148" s="312"/>
      <c r="L148" t="s" s="310">
        <v>756</v>
      </c>
      <c r="M148" s="313"/>
      <c r="N148" s="314"/>
      <c r="O148" t="s" s="310">
        <v>756</v>
      </c>
      <c r="P148" s="313"/>
      <c r="Q148" s="314"/>
      <c r="R148" t="s" s="310">
        <v>756</v>
      </c>
      <c r="S148" s="315"/>
      <c r="T148" s="309"/>
      <c r="U148" t="s" s="316">
        <v>757</v>
      </c>
      <c r="V148" s="309"/>
      <c r="W148" t="s" s="317">
        <v>762</v>
      </c>
      <c r="X148" s="318"/>
      <c r="Y148" s="319"/>
      <c r="Z148" s="268"/>
      <c r="AA148" t="b" s="226">
        <f>IF(E148&gt;G148,IF(G148&lt;&gt;"",1))</f>
        <v>0</v>
      </c>
      <c r="AB148" t="b" s="226">
        <f>IF(E148=G148,IF(G148&lt;&gt;"",1))</f>
        <v>0</v>
      </c>
      <c r="AC148" t="b" s="226">
        <f>IF(E148&lt;G148,IF(E148&lt;&gt;"",1))</f>
        <v>0</v>
      </c>
      <c r="AD148" s="243"/>
    </row>
    <row r="149" ht="18" customHeight="1">
      <c r="A149" s="305">
        <f>A148+1</f>
        <v>143</v>
      </c>
      <c r="B149" t="s" s="306">
        <f>IF(AA149=1,"won",IF(AB149=1,"tied",IF(AC149=1,"lost","")))</f>
      </c>
      <c r="C149" s="307"/>
      <c r="D149" s="308"/>
      <c r="E149" s="309"/>
      <c r="F149" t="s" s="310">
        <v>756</v>
      </c>
      <c r="G149" s="311"/>
      <c r="H149" s="294">
        <f>K149+N149+Q149</f>
        <v>0</v>
      </c>
      <c r="I149" t="s" s="310">
        <v>756</v>
      </c>
      <c r="J149" s="296">
        <f>M149+P149+S149</f>
        <v>0</v>
      </c>
      <c r="K149" s="312"/>
      <c r="L149" t="s" s="310">
        <v>756</v>
      </c>
      <c r="M149" s="313"/>
      <c r="N149" s="314"/>
      <c r="O149" t="s" s="310">
        <v>756</v>
      </c>
      <c r="P149" s="313"/>
      <c r="Q149" s="314"/>
      <c r="R149" t="s" s="310">
        <v>756</v>
      </c>
      <c r="S149" s="315"/>
      <c r="T149" s="309"/>
      <c r="U149" t="s" s="316">
        <v>757</v>
      </c>
      <c r="V149" s="309"/>
      <c r="W149" t="s" s="317">
        <v>762</v>
      </c>
      <c r="X149" s="318"/>
      <c r="Y149" s="319"/>
      <c r="Z149" s="268"/>
      <c r="AA149" t="b" s="226">
        <f>IF(E149&gt;G149,IF(G149&lt;&gt;"",1))</f>
        <v>0</v>
      </c>
      <c r="AB149" t="b" s="226">
        <f>IF(E149=G149,IF(G149&lt;&gt;"",1))</f>
        <v>0</v>
      </c>
      <c r="AC149" t="b" s="226">
        <f>IF(E149&lt;G149,IF(E149&lt;&gt;"",1))</f>
        <v>0</v>
      </c>
      <c r="AD149" s="243"/>
    </row>
    <row r="150" ht="18" customHeight="1">
      <c r="A150" s="305">
        <f>A149+1</f>
        <v>144</v>
      </c>
      <c r="B150" t="s" s="306">
        <f>IF(AA150=1,"won",IF(AB150=1,"tied",IF(AC150=1,"lost","")))</f>
      </c>
      <c r="C150" s="307"/>
      <c r="D150" s="308"/>
      <c r="E150" s="309"/>
      <c r="F150" t="s" s="310">
        <v>756</v>
      </c>
      <c r="G150" s="311"/>
      <c r="H150" s="294">
        <f>K150+N150+Q150</f>
        <v>0</v>
      </c>
      <c r="I150" t="s" s="310">
        <v>756</v>
      </c>
      <c r="J150" s="296">
        <f>M150+P150+S150</f>
        <v>0</v>
      </c>
      <c r="K150" s="312"/>
      <c r="L150" t="s" s="310">
        <v>756</v>
      </c>
      <c r="M150" s="313"/>
      <c r="N150" s="314"/>
      <c r="O150" t="s" s="310">
        <v>756</v>
      </c>
      <c r="P150" s="313"/>
      <c r="Q150" s="314"/>
      <c r="R150" t="s" s="310">
        <v>756</v>
      </c>
      <c r="S150" s="315"/>
      <c r="T150" s="309"/>
      <c r="U150" t="s" s="316">
        <v>757</v>
      </c>
      <c r="V150" s="309"/>
      <c r="W150" t="s" s="317">
        <v>762</v>
      </c>
      <c r="X150" s="318"/>
      <c r="Y150" s="319"/>
      <c r="Z150" s="268"/>
      <c r="AA150" t="b" s="226">
        <f>IF(E150&gt;G150,IF(G150&lt;&gt;"",1))</f>
        <v>0</v>
      </c>
      <c r="AB150" t="b" s="226">
        <f>IF(E150=G150,IF(G150&lt;&gt;"",1))</f>
        <v>0</v>
      </c>
      <c r="AC150" t="b" s="226">
        <f>IF(E150&lt;G150,IF(E150&lt;&gt;"",1))</f>
        <v>0</v>
      </c>
      <c r="AD150" s="243"/>
    </row>
    <row r="151" ht="18" customHeight="1">
      <c r="A151" s="305">
        <f>A150+1</f>
        <v>145</v>
      </c>
      <c r="B151" t="s" s="306">
        <f>IF(AA151=1,"won",IF(AB151=1,"tied",IF(AC151=1,"lost","")))</f>
      </c>
      <c r="C151" s="307"/>
      <c r="D151" s="308"/>
      <c r="E151" s="309"/>
      <c r="F151" t="s" s="310">
        <v>756</v>
      </c>
      <c r="G151" s="311"/>
      <c r="H151" s="294">
        <f>K151+N151+Q151</f>
        <v>0</v>
      </c>
      <c r="I151" t="s" s="310">
        <v>756</v>
      </c>
      <c r="J151" s="296">
        <f>M151+P151+S151</f>
        <v>0</v>
      </c>
      <c r="K151" s="312"/>
      <c r="L151" t="s" s="310">
        <v>756</v>
      </c>
      <c r="M151" s="313"/>
      <c r="N151" s="314"/>
      <c r="O151" t="s" s="310">
        <v>756</v>
      </c>
      <c r="P151" s="313"/>
      <c r="Q151" s="314"/>
      <c r="R151" t="s" s="310">
        <v>756</v>
      </c>
      <c r="S151" s="315"/>
      <c r="T151" s="309"/>
      <c r="U151" t="s" s="316">
        <v>757</v>
      </c>
      <c r="V151" s="309"/>
      <c r="W151" t="s" s="317">
        <v>762</v>
      </c>
      <c r="X151" s="318"/>
      <c r="Y151" s="319"/>
      <c r="Z151" s="268"/>
      <c r="AA151" t="b" s="226">
        <f>IF(E151&gt;G151,IF(G151&lt;&gt;"",1))</f>
        <v>0</v>
      </c>
      <c r="AB151" t="b" s="226">
        <f>IF(E151=G151,IF(G151&lt;&gt;"",1))</f>
        <v>0</v>
      </c>
      <c r="AC151" t="b" s="226">
        <f>IF(E151&lt;G151,IF(E151&lt;&gt;"",1))</f>
        <v>0</v>
      </c>
      <c r="AD151" s="243"/>
    </row>
    <row r="152" ht="18" customHeight="1">
      <c r="A152" s="305">
        <f>A151+1</f>
        <v>146</v>
      </c>
      <c r="B152" t="s" s="306">
        <f>IF(AA152=1,"won",IF(AB152=1,"tied",IF(AC152=1,"lost","")))</f>
      </c>
      <c r="C152" s="307"/>
      <c r="D152" s="308"/>
      <c r="E152" s="309"/>
      <c r="F152" t="s" s="310">
        <v>756</v>
      </c>
      <c r="G152" s="311"/>
      <c r="H152" s="294">
        <f>K152+N152+Q152</f>
        <v>0</v>
      </c>
      <c r="I152" t="s" s="310">
        <v>756</v>
      </c>
      <c r="J152" s="296">
        <f>M152+P152+S152</f>
        <v>0</v>
      </c>
      <c r="K152" s="312"/>
      <c r="L152" t="s" s="310">
        <v>756</v>
      </c>
      <c r="M152" s="313"/>
      <c r="N152" s="314"/>
      <c r="O152" t="s" s="310">
        <v>756</v>
      </c>
      <c r="P152" s="313"/>
      <c r="Q152" s="314"/>
      <c r="R152" t="s" s="310">
        <v>756</v>
      </c>
      <c r="S152" s="315"/>
      <c r="T152" s="309"/>
      <c r="U152" t="s" s="316">
        <v>757</v>
      </c>
      <c r="V152" s="309"/>
      <c r="W152" t="s" s="317">
        <v>762</v>
      </c>
      <c r="X152" s="318"/>
      <c r="Y152" s="319"/>
      <c r="Z152" s="268"/>
      <c r="AA152" t="b" s="226">
        <f>IF(E152&gt;G152,IF(G152&lt;&gt;"",1))</f>
        <v>0</v>
      </c>
      <c r="AB152" t="b" s="226">
        <f>IF(E152=G152,IF(G152&lt;&gt;"",1))</f>
        <v>0</v>
      </c>
      <c r="AC152" t="b" s="226">
        <f>IF(E152&lt;G152,IF(E152&lt;&gt;"",1))</f>
        <v>0</v>
      </c>
      <c r="AD152" s="243"/>
    </row>
    <row r="153" ht="18" customHeight="1">
      <c r="A153" s="305">
        <f>A152+1</f>
        <v>147</v>
      </c>
      <c r="B153" t="s" s="306">
        <f>IF(AA153=1,"won",IF(AB153=1,"tied",IF(AC153=1,"lost","")))</f>
      </c>
      <c r="C153" s="307"/>
      <c r="D153" s="308"/>
      <c r="E153" s="309"/>
      <c r="F153" t="s" s="310">
        <v>756</v>
      </c>
      <c r="G153" s="311"/>
      <c r="H153" s="294">
        <f>K153+N153+Q153</f>
        <v>0</v>
      </c>
      <c r="I153" t="s" s="310">
        <v>756</v>
      </c>
      <c r="J153" s="296">
        <f>M153+P153+S153</f>
        <v>0</v>
      </c>
      <c r="K153" s="312"/>
      <c r="L153" t="s" s="310">
        <v>756</v>
      </c>
      <c r="M153" s="313"/>
      <c r="N153" s="314"/>
      <c r="O153" t="s" s="310">
        <v>756</v>
      </c>
      <c r="P153" s="313"/>
      <c r="Q153" s="314"/>
      <c r="R153" t="s" s="310">
        <v>756</v>
      </c>
      <c r="S153" s="315"/>
      <c r="T153" s="309"/>
      <c r="U153" t="s" s="316">
        <v>757</v>
      </c>
      <c r="V153" s="309"/>
      <c r="W153" t="s" s="317">
        <v>762</v>
      </c>
      <c r="X153" s="318"/>
      <c r="Y153" s="319"/>
      <c r="Z153" s="268"/>
      <c r="AA153" t="b" s="226">
        <f>IF(E153&gt;G153,IF(G153&lt;&gt;"",1))</f>
        <v>0</v>
      </c>
      <c r="AB153" t="b" s="226">
        <f>IF(E153=G153,IF(G153&lt;&gt;"",1))</f>
        <v>0</v>
      </c>
      <c r="AC153" t="b" s="226">
        <f>IF(E153&lt;G153,IF(E153&lt;&gt;"",1))</f>
        <v>0</v>
      </c>
      <c r="AD153" s="243"/>
    </row>
    <row r="154" ht="18" customHeight="1">
      <c r="A154" s="305">
        <f>A153+1</f>
        <v>148</v>
      </c>
      <c r="B154" t="s" s="306">
        <f>IF(AA154=1,"won",IF(AB154=1,"tied",IF(AC154=1,"lost","")))</f>
      </c>
      <c r="C154" s="307"/>
      <c r="D154" s="308"/>
      <c r="E154" s="309"/>
      <c r="F154" t="s" s="310">
        <v>756</v>
      </c>
      <c r="G154" s="311"/>
      <c r="H154" s="294">
        <f>K154+N154+Q154</f>
        <v>0</v>
      </c>
      <c r="I154" t="s" s="310">
        <v>756</v>
      </c>
      <c r="J154" s="296">
        <f>M154+P154+S154</f>
        <v>0</v>
      </c>
      <c r="K154" s="312"/>
      <c r="L154" t="s" s="310">
        <v>756</v>
      </c>
      <c r="M154" s="313"/>
      <c r="N154" s="314"/>
      <c r="O154" t="s" s="310">
        <v>756</v>
      </c>
      <c r="P154" s="313"/>
      <c r="Q154" s="314"/>
      <c r="R154" t="s" s="310">
        <v>756</v>
      </c>
      <c r="S154" s="315"/>
      <c r="T154" s="309"/>
      <c r="U154" t="s" s="316">
        <v>757</v>
      </c>
      <c r="V154" s="309"/>
      <c r="W154" t="s" s="317">
        <v>762</v>
      </c>
      <c r="X154" s="318"/>
      <c r="Y154" s="319"/>
      <c r="Z154" s="268"/>
      <c r="AA154" t="b" s="226">
        <f>IF(E154&gt;G154,IF(G154&lt;&gt;"",1))</f>
        <v>0</v>
      </c>
      <c r="AB154" t="b" s="226">
        <f>IF(E154=G154,IF(G154&lt;&gt;"",1))</f>
        <v>0</v>
      </c>
      <c r="AC154" t="b" s="226">
        <f>IF(E154&lt;G154,IF(E154&lt;&gt;"",1))</f>
        <v>0</v>
      </c>
      <c r="AD154" s="243"/>
    </row>
    <row r="155" ht="18" customHeight="1">
      <c r="A155" s="305">
        <f>A154+1</f>
        <v>149</v>
      </c>
      <c r="B155" t="s" s="306">
        <f>IF(AA155=1,"won",IF(AB155=1,"tied",IF(AC155=1,"lost","")))</f>
      </c>
      <c r="C155" s="307"/>
      <c r="D155" s="308"/>
      <c r="E155" s="309"/>
      <c r="F155" t="s" s="310">
        <v>756</v>
      </c>
      <c r="G155" s="311"/>
      <c r="H155" s="294">
        <f>K155+N155+Q155</f>
        <v>0</v>
      </c>
      <c r="I155" t="s" s="310">
        <v>756</v>
      </c>
      <c r="J155" s="296">
        <f>M155+P155+S155</f>
        <v>0</v>
      </c>
      <c r="K155" s="312"/>
      <c r="L155" t="s" s="310">
        <v>756</v>
      </c>
      <c r="M155" s="313"/>
      <c r="N155" s="314"/>
      <c r="O155" t="s" s="310">
        <v>756</v>
      </c>
      <c r="P155" s="313"/>
      <c r="Q155" s="314"/>
      <c r="R155" t="s" s="310">
        <v>756</v>
      </c>
      <c r="S155" s="315"/>
      <c r="T155" s="309"/>
      <c r="U155" t="s" s="316">
        <v>757</v>
      </c>
      <c r="V155" s="309"/>
      <c r="W155" t="s" s="317">
        <v>762</v>
      </c>
      <c r="X155" s="318"/>
      <c r="Y155" s="319"/>
      <c r="Z155" s="268"/>
      <c r="AA155" t="b" s="226">
        <f>IF(E155&gt;G155,IF(G155&lt;&gt;"",1))</f>
        <v>0</v>
      </c>
      <c r="AB155" t="b" s="226">
        <f>IF(E155=G155,IF(G155&lt;&gt;"",1))</f>
        <v>0</v>
      </c>
      <c r="AC155" t="b" s="226">
        <f>IF(E155&lt;G155,IF(E155&lt;&gt;"",1))</f>
        <v>0</v>
      </c>
      <c r="AD155" s="243"/>
    </row>
    <row r="156" ht="18" customHeight="1">
      <c r="A156" s="305">
        <f>A155+1</f>
        <v>150</v>
      </c>
      <c r="B156" t="s" s="306">
        <f>IF(AA156=1,"won",IF(AB156=1,"tied",IF(AC156=1,"lost","")))</f>
      </c>
      <c r="C156" s="307"/>
      <c r="D156" s="308"/>
      <c r="E156" s="309"/>
      <c r="F156" t="s" s="310">
        <v>756</v>
      </c>
      <c r="G156" s="311"/>
      <c r="H156" s="294">
        <f>K156+N156+Q156</f>
        <v>0</v>
      </c>
      <c r="I156" t="s" s="310">
        <v>756</v>
      </c>
      <c r="J156" s="296">
        <f>M156+P156+S156</f>
        <v>0</v>
      </c>
      <c r="K156" s="312"/>
      <c r="L156" t="s" s="310">
        <v>756</v>
      </c>
      <c r="M156" s="313"/>
      <c r="N156" s="314"/>
      <c r="O156" t="s" s="310">
        <v>756</v>
      </c>
      <c r="P156" s="313"/>
      <c r="Q156" s="314"/>
      <c r="R156" t="s" s="310">
        <v>756</v>
      </c>
      <c r="S156" s="315"/>
      <c r="T156" s="309"/>
      <c r="U156" t="s" s="316">
        <v>757</v>
      </c>
      <c r="V156" s="309"/>
      <c r="W156" t="s" s="317">
        <v>762</v>
      </c>
      <c r="X156" s="318"/>
      <c r="Y156" s="319"/>
      <c r="Z156" s="268"/>
      <c r="AA156" t="b" s="226">
        <f>IF(E156&gt;G156,IF(G156&lt;&gt;"",1))</f>
        <v>0</v>
      </c>
      <c r="AB156" t="b" s="226">
        <f>IF(E156=G156,IF(G156&lt;&gt;"",1))</f>
        <v>0</v>
      </c>
      <c r="AC156" t="b" s="226">
        <f>IF(E156&lt;G156,IF(E156&lt;&gt;"",1))</f>
        <v>0</v>
      </c>
      <c r="AD156" s="243"/>
    </row>
    <row r="157" ht="18" customHeight="1">
      <c r="A157" s="305">
        <f>A156+1</f>
        <v>151</v>
      </c>
      <c r="B157" t="s" s="306">
        <f>IF(AA157=1,"won",IF(AB157=1,"tied",IF(AC157=1,"lost","")))</f>
      </c>
      <c r="C157" s="307"/>
      <c r="D157" s="308"/>
      <c r="E157" s="309"/>
      <c r="F157" t="s" s="310">
        <v>756</v>
      </c>
      <c r="G157" s="311"/>
      <c r="H157" s="294">
        <f>K157+N157+Q157</f>
        <v>0</v>
      </c>
      <c r="I157" t="s" s="310">
        <v>756</v>
      </c>
      <c r="J157" s="296">
        <f>M157+P157+S157</f>
        <v>0</v>
      </c>
      <c r="K157" s="312"/>
      <c r="L157" t="s" s="310">
        <v>756</v>
      </c>
      <c r="M157" s="313"/>
      <c r="N157" s="314"/>
      <c r="O157" t="s" s="310">
        <v>756</v>
      </c>
      <c r="P157" s="313"/>
      <c r="Q157" s="314"/>
      <c r="R157" t="s" s="310">
        <v>756</v>
      </c>
      <c r="S157" s="315"/>
      <c r="T157" s="309"/>
      <c r="U157" t="s" s="316">
        <v>757</v>
      </c>
      <c r="V157" s="309"/>
      <c r="W157" t="s" s="317">
        <v>762</v>
      </c>
      <c r="X157" s="318"/>
      <c r="Y157" s="319"/>
      <c r="Z157" s="268"/>
      <c r="AA157" t="b" s="226">
        <f>IF(E157&gt;G157,IF(G157&lt;&gt;"",1))</f>
        <v>0</v>
      </c>
      <c r="AB157" t="b" s="226">
        <f>IF(E157=G157,IF(G157&lt;&gt;"",1))</f>
        <v>0</v>
      </c>
      <c r="AC157" t="b" s="226">
        <f>IF(E157&lt;G157,IF(E157&lt;&gt;"",1))</f>
        <v>0</v>
      </c>
      <c r="AD157" s="243"/>
    </row>
    <row r="158" ht="18" customHeight="1">
      <c r="A158" s="305">
        <f>A157+1</f>
        <v>152</v>
      </c>
      <c r="B158" t="s" s="306">
        <f>IF(AA158=1,"won",IF(AB158=1,"tied",IF(AC158=1,"lost","")))</f>
      </c>
      <c r="C158" s="307"/>
      <c r="D158" s="308"/>
      <c r="E158" s="309"/>
      <c r="F158" t="s" s="310">
        <v>756</v>
      </c>
      <c r="G158" s="311"/>
      <c r="H158" s="294">
        <f>K158+N158+Q158</f>
        <v>0</v>
      </c>
      <c r="I158" t="s" s="310">
        <v>756</v>
      </c>
      <c r="J158" s="296">
        <f>M158+P158+S158</f>
        <v>0</v>
      </c>
      <c r="K158" s="312"/>
      <c r="L158" t="s" s="310">
        <v>756</v>
      </c>
      <c r="M158" s="313"/>
      <c r="N158" s="314"/>
      <c r="O158" t="s" s="310">
        <v>756</v>
      </c>
      <c r="P158" s="313"/>
      <c r="Q158" s="314"/>
      <c r="R158" t="s" s="310">
        <v>756</v>
      </c>
      <c r="S158" s="315"/>
      <c r="T158" s="309"/>
      <c r="U158" t="s" s="316">
        <v>757</v>
      </c>
      <c r="V158" s="309"/>
      <c r="W158" t="s" s="317">
        <v>762</v>
      </c>
      <c r="X158" s="318"/>
      <c r="Y158" s="319"/>
      <c r="Z158" s="268"/>
      <c r="AA158" t="b" s="226">
        <f>IF(E158&gt;G158,IF(G158&lt;&gt;"",1))</f>
        <v>0</v>
      </c>
      <c r="AB158" t="b" s="226">
        <f>IF(E158=G158,IF(G158&lt;&gt;"",1))</f>
        <v>0</v>
      </c>
      <c r="AC158" t="b" s="226">
        <f>IF(E158&lt;G158,IF(E158&lt;&gt;"",1))</f>
        <v>0</v>
      </c>
      <c r="AD158" s="243"/>
    </row>
    <row r="159" ht="18" customHeight="1">
      <c r="A159" s="305">
        <f>A158+1</f>
        <v>153</v>
      </c>
      <c r="B159" t="s" s="306">
        <f>IF(AA159=1,"won",IF(AB159=1,"tied",IF(AC159=1,"lost","")))</f>
      </c>
      <c r="C159" s="307"/>
      <c r="D159" s="308"/>
      <c r="E159" s="309"/>
      <c r="F159" t="s" s="310">
        <v>756</v>
      </c>
      <c r="G159" s="311"/>
      <c r="H159" s="294">
        <f>K159+N159+Q159</f>
        <v>0</v>
      </c>
      <c r="I159" t="s" s="310">
        <v>756</v>
      </c>
      <c r="J159" s="296">
        <f>M159+P159+S159</f>
        <v>0</v>
      </c>
      <c r="K159" s="312"/>
      <c r="L159" t="s" s="310">
        <v>756</v>
      </c>
      <c r="M159" s="313"/>
      <c r="N159" s="314"/>
      <c r="O159" t="s" s="310">
        <v>756</v>
      </c>
      <c r="P159" s="313"/>
      <c r="Q159" s="314"/>
      <c r="R159" t="s" s="310">
        <v>756</v>
      </c>
      <c r="S159" s="315"/>
      <c r="T159" s="309"/>
      <c r="U159" t="s" s="316">
        <v>757</v>
      </c>
      <c r="V159" s="309"/>
      <c r="W159" t="s" s="317">
        <v>762</v>
      </c>
      <c r="X159" s="318"/>
      <c r="Y159" s="319"/>
      <c r="Z159" s="268"/>
      <c r="AA159" t="b" s="226">
        <f>IF(E159&gt;G159,IF(G159&lt;&gt;"",1))</f>
        <v>0</v>
      </c>
      <c r="AB159" t="b" s="226">
        <f>IF(E159=G159,IF(G159&lt;&gt;"",1))</f>
        <v>0</v>
      </c>
      <c r="AC159" t="b" s="226">
        <f>IF(E159&lt;G159,IF(E159&lt;&gt;"",1))</f>
        <v>0</v>
      </c>
      <c r="AD159" s="243"/>
    </row>
    <row r="160" ht="18" customHeight="1">
      <c r="A160" s="305">
        <f>A159+1</f>
        <v>154</v>
      </c>
      <c r="B160" t="s" s="306">
        <f>IF(AA160=1,"won",IF(AB160=1,"tied",IF(AC160=1,"lost","")))</f>
      </c>
      <c r="C160" s="307"/>
      <c r="D160" s="308"/>
      <c r="E160" s="309"/>
      <c r="F160" t="s" s="310">
        <v>756</v>
      </c>
      <c r="G160" s="311"/>
      <c r="H160" s="294">
        <f>K160+N160+Q160</f>
        <v>0</v>
      </c>
      <c r="I160" t="s" s="310">
        <v>756</v>
      </c>
      <c r="J160" s="296">
        <f>M160+P160+S160</f>
        <v>0</v>
      </c>
      <c r="K160" s="312"/>
      <c r="L160" t="s" s="310">
        <v>756</v>
      </c>
      <c r="M160" s="313"/>
      <c r="N160" s="314"/>
      <c r="O160" t="s" s="310">
        <v>756</v>
      </c>
      <c r="P160" s="313"/>
      <c r="Q160" s="314"/>
      <c r="R160" t="s" s="310">
        <v>756</v>
      </c>
      <c r="S160" s="315"/>
      <c r="T160" s="309"/>
      <c r="U160" t="s" s="316">
        <v>757</v>
      </c>
      <c r="V160" s="309"/>
      <c r="W160" t="s" s="317">
        <v>762</v>
      </c>
      <c r="X160" s="318"/>
      <c r="Y160" s="319"/>
      <c r="Z160" s="268"/>
      <c r="AA160" t="b" s="226">
        <f>IF(E160&gt;G160,IF(G160&lt;&gt;"",1))</f>
        <v>0</v>
      </c>
      <c r="AB160" t="b" s="226">
        <f>IF(E160=G160,IF(G160&lt;&gt;"",1))</f>
        <v>0</v>
      </c>
      <c r="AC160" t="b" s="226">
        <f>IF(E160&lt;G160,IF(E160&lt;&gt;"",1))</f>
        <v>0</v>
      </c>
      <c r="AD160" s="243"/>
    </row>
    <row r="161" ht="18" customHeight="1">
      <c r="A161" s="305">
        <f>A160+1</f>
        <v>155</v>
      </c>
      <c r="B161" t="s" s="306">
        <f>IF(AA161=1,"won",IF(AB161=1,"tied",IF(AC161=1,"lost","")))</f>
      </c>
      <c r="C161" s="307"/>
      <c r="D161" s="308"/>
      <c r="E161" s="309"/>
      <c r="F161" t="s" s="310">
        <v>756</v>
      </c>
      <c r="G161" s="311"/>
      <c r="H161" s="294">
        <f>K161+N161+Q161</f>
        <v>0</v>
      </c>
      <c r="I161" t="s" s="310">
        <v>756</v>
      </c>
      <c r="J161" s="296">
        <f>M161+P161+S161</f>
        <v>0</v>
      </c>
      <c r="K161" s="312"/>
      <c r="L161" t="s" s="310">
        <v>756</v>
      </c>
      <c r="M161" s="313"/>
      <c r="N161" s="314"/>
      <c r="O161" t="s" s="310">
        <v>756</v>
      </c>
      <c r="P161" s="313"/>
      <c r="Q161" s="314"/>
      <c r="R161" t="s" s="310">
        <v>756</v>
      </c>
      <c r="S161" s="315"/>
      <c r="T161" s="309"/>
      <c r="U161" t="s" s="316">
        <v>757</v>
      </c>
      <c r="V161" s="309"/>
      <c r="W161" t="s" s="317">
        <v>762</v>
      </c>
      <c r="X161" s="318"/>
      <c r="Y161" s="319"/>
      <c r="Z161" s="268"/>
      <c r="AA161" t="b" s="226">
        <f>IF(E161&gt;G161,IF(G161&lt;&gt;"",1))</f>
        <v>0</v>
      </c>
      <c r="AB161" t="b" s="226">
        <f>IF(E161=G161,IF(G161&lt;&gt;"",1))</f>
        <v>0</v>
      </c>
      <c r="AC161" t="b" s="226">
        <f>IF(E161&lt;G161,IF(E161&lt;&gt;"",1))</f>
        <v>0</v>
      </c>
      <c r="AD161" s="243"/>
    </row>
    <row r="162" ht="18" customHeight="1">
      <c r="A162" s="305">
        <f>A161+1</f>
        <v>156</v>
      </c>
      <c r="B162" t="s" s="306">
        <f>IF(AA162=1,"won",IF(AB162=1,"tied",IF(AC162=1,"lost","")))</f>
      </c>
      <c r="C162" s="307"/>
      <c r="D162" s="308"/>
      <c r="E162" s="309"/>
      <c r="F162" t="s" s="310">
        <v>756</v>
      </c>
      <c r="G162" s="311"/>
      <c r="H162" s="294">
        <f>K162+N162+Q162</f>
        <v>0</v>
      </c>
      <c r="I162" t="s" s="310">
        <v>756</v>
      </c>
      <c r="J162" s="296">
        <f>M162+P162+S162</f>
        <v>0</v>
      </c>
      <c r="K162" s="312"/>
      <c r="L162" t="s" s="310">
        <v>756</v>
      </c>
      <c r="M162" s="313"/>
      <c r="N162" s="314"/>
      <c r="O162" t="s" s="310">
        <v>756</v>
      </c>
      <c r="P162" s="313"/>
      <c r="Q162" s="314"/>
      <c r="R162" t="s" s="310">
        <v>756</v>
      </c>
      <c r="S162" s="315"/>
      <c r="T162" s="309"/>
      <c r="U162" t="s" s="316">
        <v>757</v>
      </c>
      <c r="V162" s="309"/>
      <c r="W162" t="s" s="317">
        <v>762</v>
      </c>
      <c r="X162" s="318"/>
      <c r="Y162" s="319"/>
      <c r="Z162" s="268"/>
      <c r="AA162" t="b" s="226">
        <f>IF(E162&gt;G162,IF(G162&lt;&gt;"",1))</f>
        <v>0</v>
      </c>
      <c r="AB162" t="b" s="226">
        <f>IF(E162=G162,IF(G162&lt;&gt;"",1))</f>
        <v>0</v>
      </c>
      <c r="AC162" t="b" s="226">
        <f>IF(E162&lt;G162,IF(E162&lt;&gt;"",1))</f>
        <v>0</v>
      </c>
      <c r="AD162" s="243"/>
    </row>
    <row r="163" ht="18" customHeight="1">
      <c r="A163" s="305">
        <f>A162+1</f>
        <v>157</v>
      </c>
      <c r="B163" t="s" s="306">
        <f>IF(AA163=1,"won",IF(AB163=1,"tied",IF(AC163=1,"lost","")))</f>
      </c>
      <c r="C163" s="307"/>
      <c r="D163" s="308"/>
      <c r="E163" s="309"/>
      <c r="F163" t="s" s="310">
        <v>756</v>
      </c>
      <c r="G163" s="311"/>
      <c r="H163" s="294">
        <f>K163+N163+Q163</f>
        <v>0</v>
      </c>
      <c r="I163" t="s" s="310">
        <v>756</v>
      </c>
      <c r="J163" s="296">
        <f>M163+P163+S163</f>
        <v>0</v>
      </c>
      <c r="K163" s="312"/>
      <c r="L163" t="s" s="310">
        <v>756</v>
      </c>
      <c r="M163" s="313"/>
      <c r="N163" s="314"/>
      <c r="O163" t="s" s="310">
        <v>756</v>
      </c>
      <c r="P163" s="313"/>
      <c r="Q163" s="314"/>
      <c r="R163" t="s" s="310">
        <v>756</v>
      </c>
      <c r="S163" s="315"/>
      <c r="T163" s="309"/>
      <c r="U163" t="s" s="316">
        <v>757</v>
      </c>
      <c r="V163" s="309"/>
      <c r="W163" t="s" s="317">
        <v>762</v>
      </c>
      <c r="X163" s="318"/>
      <c r="Y163" s="319"/>
      <c r="Z163" s="268"/>
      <c r="AA163" t="b" s="226">
        <f>IF(E163&gt;G163,IF(G163&lt;&gt;"",1))</f>
        <v>0</v>
      </c>
      <c r="AB163" t="b" s="226">
        <f>IF(E163=G163,IF(G163&lt;&gt;"",1))</f>
        <v>0</v>
      </c>
      <c r="AC163" t="b" s="226">
        <f>IF(E163&lt;G163,IF(E163&lt;&gt;"",1))</f>
        <v>0</v>
      </c>
      <c r="AD163" s="243"/>
    </row>
    <row r="164" ht="18" customHeight="1">
      <c r="A164" s="305">
        <f>A163+1</f>
        <v>158</v>
      </c>
      <c r="B164" t="s" s="306">
        <f>IF(AA164=1,"won",IF(AB164=1,"tied",IF(AC164=1,"lost","")))</f>
      </c>
      <c r="C164" s="307"/>
      <c r="D164" s="308"/>
      <c r="E164" s="309"/>
      <c r="F164" t="s" s="310">
        <v>756</v>
      </c>
      <c r="G164" s="311"/>
      <c r="H164" s="294">
        <f>K164+N164+Q164</f>
        <v>0</v>
      </c>
      <c r="I164" t="s" s="310">
        <v>756</v>
      </c>
      <c r="J164" s="296">
        <f>M164+P164+S164</f>
        <v>0</v>
      </c>
      <c r="K164" s="312"/>
      <c r="L164" t="s" s="310">
        <v>756</v>
      </c>
      <c r="M164" s="313"/>
      <c r="N164" s="314"/>
      <c r="O164" t="s" s="310">
        <v>756</v>
      </c>
      <c r="P164" s="313"/>
      <c r="Q164" s="314"/>
      <c r="R164" t="s" s="310">
        <v>756</v>
      </c>
      <c r="S164" s="315"/>
      <c r="T164" s="309"/>
      <c r="U164" t="s" s="316">
        <v>757</v>
      </c>
      <c r="V164" s="309"/>
      <c r="W164" t="s" s="317">
        <v>762</v>
      </c>
      <c r="X164" s="318"/>
      <c r="Y164" s="319"/>
      <c r="Z164" s="268"/>
      <c r="AA164" t="b" s="226">
        <f>IF(E164&gt;G164,IF(G164&lt;&gt;"",1))</f>
        <v>0</v>
      </c>
      <c r="AB164" t="b" s="226">
        <f>IF(E164=G164,IF(G164&lt;&gt;"",1))</f>
        <v>0</v>
      </c>
      <c r="AC164" t="b" s="226">
        <f>IF(E164&lt;G164,IF(E164&lt;&gt;"",1))</f>
        <v>0</v>
      </c>
      <c r="AD164" s="243"/>
    </row>
    <row r="165" ht="18" customHeight="1">
      <c r="A165" s="305">
        <f>A164+1</f>
        <v>159</v>
      </c>
      <c r="B165" t="s" s="306">
        <f>IF(AA165=1,"won",IF(AB165=1,"tied",IF(AC165=1,"lost","")))</f>
      </c>
      <c r="C165" s="307"/>
      <c r="D165" s="308"/>
      <c r="E165" s="309"/>
      <c r="F165" t="s" s="310">
        <v>756</v>
      </c>
      <c r="G165" s="311"/>
      <c r="H165" s="294">
        <f>K165+N165+Q165</f>
        <v>0</v>
      </c>
      <c r="I165" t="s" s="310">
        <v>756</v>
      </c>
      <c r="J165" s="296">
        <f>M165+P165+S165</f>
        <v>0</v>
      </c>
      <c r="K165" s="312"/>
      <c r="L165" t="s" s="310">
        <v>756</v>
      </c>
      <c r="M165" s="313"/>
      <c r="N165" s="314"/>
      <c r="O165" t="s" s="310">
        <v>756</v>
      </c>
      <c r="P165" s="313"/>
      <c r="Q165" s="314"/>
      <c r="R165" t="s" s="310">
        <v>756</v>
      </c>
      <c r="S165" s="315"/>
      <c r="T165" s="309"/>
      <c r="U165" t="s" s="316">
        <v>757</v>
      </c>
      <c r="V165" s="309"/>
      <c r="W165" t="s" s="317">
        <v>762</v>
      </c>
      <c r="X165" s="318"/>
      <c r="Y165" s="319"/>
      <c r="Z165" s="268"/>
      <c r="AA165" t="b" s="226">
        <f>IF(E165&gt;G165,IF(G165&lt;&gt;"",1))</f>
        <v>0</v>
      </c>
      <c r="AB165" t="b" s="226">
        <f>IF(E165=G165,IF(G165&lt;&gt;"",1))</f>
        <v>0</v>
      </c>
      <c r="AC165" t="b" s="226">
        <f>IF(E165&lt;G165,IF(E165&lt;&gt;"",1))</f>
        <v>0</v>
      </c>
      <c r="AD165" s="243"/>
    </row>
    <row r="166" ht="18" customHeight="1">
      <c r="A166" s="305">
        <f>A165+1</f>
        <v>160</v>
      </c>
      <c r="B166" t="s" s="306">
        <f>IF(AA166=1,"won",IF(AB166=1,"tied",IF(AC166=1,"lost","")))</f>
      </c>
      <c r="C166" s="307"/>
      <c r="D166" s="308"/>
      <c r="E166" s="309"/>
      <c r="F166" t="s" s="310">
        <v>756</v>
      </c>
      <c r="G166" s="311"/>
      <c r="H166" s="294">
        <f>K166+N166+Q166</f>
        <v>0</v>
      </c>
      <c r="I166" t="s" s="310">
        <v>756</v>
      </c>
      <c r="J166" s="296">
        <f>M166+P166+S166</f>
        <v>0</v>
      </c>
      <c r="K166" s="312"/>
      <c r="L166" t="s" s="310">
        <v>756</v>
      </c>
      <c r="M166" s="313"/>
      <c r="N166" s="314"/>
      <c r="O166" t="s" s="310">
        <v>756</v>
      </c>
      <c r="P166" s="313"/>
      <c r="Q166" s="314"/>
      <c r="R166" t="s" s="310">
        <v>756</v>
      </c>
      <c r="S166" s="315"/>
      <c r="T166" s="309"/>
      <c r="U166" t="s" s="316">
        <v>757</v>
      </c>
      <c r="V166" s="309"/>
      <c r="W166" t="s" s="317">
        <v>762</v>
      </c>
      <c r="X166" s="318"/>
      <c r="Y166" s="319"/>
      <c r="Z166" s="268"/>
      <c r="AA166" t="b" s="226">
        <f>IF(E166&gt;G166,IF(G166&lt;&gt;"",1))</f>
        <v>0</v>
      </c>
      <c r="AB166" t="b" s="226">
        <f>IF(E166=G166,IF(G166&lt;&gt;"",1))</f>
        <v>0</v>
      </c>
      <c r="AC166" t="b" s="226">
        <f>IF(E166&lt;G166,IF(E166&lt;&gt;"",1))</f>
        <v>0</v>
      </c>
      <c r="AD166" s="243"/>
    </row>
    <row r="167" ht="18" customHeight="1">
      <c r="A167" s="305">
        <f>A166+1</f>
        <v>161</v>
      </c>
      <c r="B167" t="s" s="306">
        <f>IF(AA167=1,"won",IF(AB167=1,"tied",IF(AC167=1,"lost","")))</f>
      </c>
      <c r="C167" s="307"/>
      <c r="D167" s="308"/>
      <c r="E167" s="309"/>
      <c r="F167" t="s" s="310">
        <v>756</v>
      </c>
      <c r="G167" s="311"/>
      <c r="H167" s="294">
        <f>K167+N167+Q167</f>
        <v>0</v>
      </c>
      <c r="I167" t="s" s="310">
        <v>756</v>
      </c>
      <c r="J167" s="296">
        <f>M167+P167+S167</f>
        <v>0</v>
      </c>
      <c r="K167" s="312"/>
      <c r="L167" t="s" s="310">
        <v>756</v>
      </c>
      <c r="M167" s="313"/>
      <c r="N167" s="314"/>
      <c r="O167" t="s" s="310">
        <v>756</v>
      </c>
      <c r="P167" s="313"/>
      <c r="Q167" s="314"/>
      <c r="R167" t="s" s="310">
        <v>756</v>
      </c>
      <c r="S167" s="315"/>
      <c r="T167" s="309"/>
      <c r="U167" t="s" s="316">
        <v>757</v>
      </c>
      <c r="V167" s="309"/>
      <c r="W167" t="s" s="317">
        <v>762</v>
      </c>
      <c r="X167" s="318"/>
      <c r="Y167" s="319"/>
      <c r="Z167" s="268"/>
      <c r="AA167" t="b" s="226">
        <f>IF(E167&gt;G167,IF(G167&lt;&gt;"",1))</f>
        <v>0</v>
      </c>
      <c r="AB167" t="b" s="226">
        <f>IF(E167=G167,IF(G167&lt;&gt;"",1))</f>
        <v>0</v>
      </c>
      <c r="AC167" t="b" s="226">
        <f>IF(E167&lt;G167,IF(E167&lt;&gt;"",1))</f>
        <v>0</v>
      </c>
      <c r="AD167" s="243"/>
    </row>
    <row r="168" ht="18" customHeight="1">
      <c r="A168" s="305">
        <f>A167+1</f>
        <v>162</v>
      </c>
      <c r="B168" t="s" s="306">
        <f>IF(AA168=1,"won",IF(AB168=1,"tied",IF(AC168=1,"lost","")))</f>
      </c>
      <c r="C168" s="307"/>
      <c r="D168" s="308"/>
      <c r="E168" s="309"/>
      <c r="F168" t="s" s="310">
        <v>756</v>
      </c>
      <c r="G168" s="311"/>
      <c r="H168" s="294">
        <f>K168+N168+Q168</f>
        <v>0</v>
      </c>
      <c r="I168" t="s" s="310">
        <v>756</v>
      </c>
      <c r="J168" s="296">
        <f>M168+P168+S168</f>
        <v>0</v>
      </c>
      <c r="K168" s="312"/>
      <c r="L168" t="s" s="310">
        <v>756</v>
      </c>
      <c r="M168" s="313"/>
      <c r="N168" s="314"/>
      <c r="O168" t="s" s="310">
        <v>756</v>
      </c>
      <c r="P168" s="313"/>
      <c r="Q168" s="314"/>
      <c r="R168" t="s" s="310">
        <v>756</v>
      </c>
      <c r="S168" s="315"/>
      <c r="T168" s="309"/>
      <c r="U168" t="s" s="316">
        <v>757</v>
      </c>
      <c r="V168" s="309"/>
      <c r="W168" t="s" s="317">
        <v>762</v>
      </c>
      <c r="X168" s="318"/>
      <c r="Y168" s="319"/>
      <c r="Z168" s="268"/>
      <c r="AA168" t="b" s="226">
        <f>IF(E168&gt;G168,IF(G168&lt;&gt;"",1))</f>
        <v>0</v>
      </c>
      <c r="AB168" t="b" s="226">
        <f>IF(E168=G168,IF(G168&lt;&gt;"",1))</f>
        <v>0</v>
      </c>
      <c r="AC168" t="b" s="226">
        <f>IF(E168&lt;G168,IF(E168&lt;&gt;"",1))</f>
        <v>0</v>
      </c>
      <c r="AD168" s="243"/>
    </row>
    <row r="169" ht="18" customHeight="1">
      <c r="A169" s="305">
        <f>A168+1</f>
        <v>163</v>
      </c>
      <c r="B169" t="s" s="306">
        <f>IF(AA169=1,"won",IF(AB169=1,"tied",IF(AC169=1,"lost","")))</f>
      </c>
      <c r="C169" s="307"/>
      <c r="D169" s="308"/>
      <c r="E169" s="309"/>
      <c r="F169" t="s" s="310">
        <v>756</v>
      </c>
      <c r="G169" s="311"/>
      <c r="H169" s="294">
        <f>K169+N169+Q169</f>
        <v>0</v>
      </c>
      <c r="I169" t="s" s="310">
        <v>756</v>
      </c>
      <c r="J169" s="296">
        <f>M169+P169+S169</f>
        <v>0</v>
      </c>
      <c r="K169" s="312"/>
      <c r="L169" t="s" s="310">
        <v>756</v>
      </c>
      <c r="M169" s="313"/>
      <c r="N169" s="314"/>
      <c r="O169" t="s" s="310">
        <v>756</v>
      </c>
      <c r="P169" s="313"/>
      <c r="Q169" s="314"/>
      <c r="R169" t="s" s="310">
        <v>756</v>
      </c>
      <c r="S169" s="315"/>
      <c r="T169" s="309"/>
      <c r="U169" t="s" s="316">
        <v>757</v>
      </c>
      <c r="V169" s="309"/>
      <c r="W169" t="s" s="317">
        <v>762</v>
      </c>
      <c r="X169" s="318"/>
      <c r="Y169" s="319"/>
      <c r="Z169" s="268"/>
      <c r="AA169" t="b" s="226">
        <f>IF(E169&gt;G169,IF(G169&lt;&gt;"",1))</f>
        <v>0</v>
      </c>
      <c r="AB169" t="b" s="226">
        <f>IF(E169=G169,IF(G169&lt;&gt;"",1))</f>
        <v>0</v>
      </c>
      <c r="AC169" t="b" s="226">
        <f>IF(E169&lt;G169,IF(E169&lt;&gt;"",1))</f>
        <v>0</v>
      </c>
      <c r="AD169" s="243"/>
    </row>
    <row r="170" ht="18" customHeight="1">
      <c r="A170" s="305">
        <f>A169+1</f>
        <v>164</v>
      </c>
      <c r="B170" t="s" s="306">
        <f>IF(AA170=1,"won",IF(AB170=1,"tied",IF(AC170=1,"lost","")))</f>
      </c>
      <c r="C170" s="307"/>
      <c r="D170" s="308"/>
      <c r="E170" s="309"/>
      <c r="F170" t="s" s="310">
        <v>756</v>
      </c>
      <c r="G170" s="311"/>
      <c r="H170" s="294">
        <f>K170+N170+Q170</f>
        <v>0</v>
      </c>
      <c r="I170" t="s" s="310">
        <v>756</v>
      </c>
      <c r="J170" s="296">
        <f>M170+P170+S170</f>
        <v>0</v>
      </c>
      <c r="K170" s="312"/>
      <c r="L170" t="s" s="310">
        <v>756</v>
      </c>
      <c r="M170" s="313"/>
      <c r="N170" s="314"/>
      <c r="O170" t="s" s="310">
        <v>756</v>
      </c>
      <c r="P170" s="313"/>
      <c r="Q170" s="314"/>
      <c r="R170" t="s" s="310">
        <v>756</v>
      </c>
      <c r="S170" s="315"/>
      <c r="T170" s="309"/>
      <c r="U170" t="s" s="316">
        <v>757</v>
      </c>
      <c r="V170" s="309"/>
      <c r="W170" t="s" s="317">
        <v>762</v>
      </c>
      <c r="X170" s="318"/>
      <c r="Y170" s="319"/>
      <c r="Z170" s="268"/>
      <c r="AA170" t="b" s="226">
        <f>IF(E170&gt;G170,IF(G170&lt;&gt;"",1))</f>
        <v>0</v>
      </c>
      <c r="AB170" t="b" s="226">
        <f>IF(E170=G170,IF(G170&lt;&gt;"",1))</f>
        <v>0</v>
      </c>
      <c r="AC170" t="b" s="226">
        <f>IF(E170&lt;G170,IF(E170&lt;&gt;"",1))</f>
        <v>0</v>
      </c>
      <c r="AD170" s="243"/>
    </row>
    <row r="171" ht="18" customHeight="1">
      <c r="A171" s="305">
        <f>A170+1</f>
        <v>165</v>
      </c>
      <c r="B171" t="s" s="306">
        <f>IF(AA171=1,"won",IF(AB171=1,"tied",IF(AC171=1,"lost","")))</f>
      </c>
      <c r="C171" s="307"/>
      <c r="D171" s="308"/>
      <c r="E171" s="309"/>
      <c r="F171" t="s" s="310">
        <v>756</v>
      </c>
      <c r="G171" s="311"/>
      <c r="H171" s="294">
        <f>K171+N171+Q171</f>
        <v>0</v>
      </c>
      <c r="I171" t="s" s="310">
        <v>756</v>
      </c>
      <c r="J171" s="296">
        <f>M171+P171+S171</f>
        <v>0</v>
      </c>
      <c r="K171" s="312"/>
      <c r="L171" t="s" s="310">
        <v>756</v>
      </c>
      <c r="M171" s="313"/>
      <c r="N171" s="314"/>
      <c r="O171" t="s" s="310">
        <v>756</v>
      </c>
      <c r="P171" s="313"/>
      <c r="Q171" s="314"/>
      <c r="R171" t="s" s="310">
        <v>756</v>
      </c>
      <c r="S171" s="315"/>
      <c r="T171" s="309"/>
      <c r="U171" t="s" s="316">
        <v>757</v>
      </c>
      <c r="V171" s="309"/>
      <c r="W171" t="s" s="317">
        <v>762</v>
      </c>
      <c r="X171" s="318"/>
      <c r="Y171" s="319"/>
      <c r="Z171" s="268"/>
      <c r="AA171" t="b" s="226">
        <f>IF(E171&gt;G171,IF(G171&lt;&gt;"",1))</f>
        <v>0</v>
      </c>
      <c r="AB171" t="b" s="226">
        <f>IF(E171=G171,IF(G171&lt;&gt;"",1))</f>
        <v>0</v>
      </c>
      <c r="AC171" t="b" s="226">
        <f>IF(E171&lt;G171,IF(E171&lt;&gt;"",1))</f>
        <v>0</v>
      </c>
      <c r="AD171" s="243"/>
    </row>
    <row r="172" ht="18" customHeight="1">
      <c r="A172" s="305">
        <f>A171+1</f>
        <v>166</v>
      </c>
      <c r="B172" t="s" s="306">
        <f>IF(AA172=1,"won",IF(AB172=1,"tied",IF(AC172=1,"lost","")))</f>
      </c>
      <c r="C172" s="307"/>
      <c r="D172" s="308"/>
      <c r="E172" s="309"/>
      <c r="F172" t="s" s="310">
        <v>756</v>
      </c>
      <c r="G172" s="311"/>
      <c r="H172" s="294">
        <f>K172+N172+Q172</f>
        <v>0</v>
      </c>
      <c r="I172" t="s" s="310">
        <v>756</v>
      </c>
      <c r="J172" s="296">
        <f>M172+P172+S172</f>
        <v>0</v>
      </c>
      <c r="K172" s="312"/>
      <c r="L172" t="s" s="310">
        <v>756</v>
      </c>
      <c r="M172" s="313"/>
      <c r="N172" s="314"/>
      <c r="O172" t="s" s="310">
        <v>756</v>
      </c>
      <c r="P172" s="313"/>
      <c r="Q172" s="314"/>
      <c r="R172" t="s" s="310">
        <v>756</v>
      </c>
      <c r="S172" s="315"/>
      <c r="T172" s="309"/>
      <c r="U172" t="s" s="316">
        <v>757</v>
      </c>
      <c r="V172" s="309"/>
      <c r="W172" t="s" s="317">
        <v>762</v>
      </c>
      <c r="X172" s="318"/>
      <c r="Y172" s="319"/>
      <c r="Z172" s="268"/>
      <c r="AA172" t="b" s="226">
        <f>IF(E172&gt;G172,IF(G172&lt;&gt;"",1))</f>
        <v>0</v>
      </c>
      <c r="AB172" t="b" s="226">
        <f>IF(E172=G172,IF(G172&lt;&gt;"",1))</f>
        <v>0</v>
      </c>
      <c r="AC172" t="b" s="226">
        <f>IF(E172&lt;G172,IF(E172&lt;&gt;"",1))</f>
        <v>0</v>
      </c>
      <c r="AD172" s="243"/>
    </row>
    <row r="173" ht="18" customHeight="1">
      <c r="A173" s="305">
        <f>A172+1</f>
        <v>167</v>
      </c>
      <c r="B173" t="s" s="306">
        <f>IF(AA173=1,"won",IF(AB173=1,"tied",IF(AC173=1,"lost","")))</f>
      </c>
      <c r="C173" s="307"/>
      <c r="D173" s="308"/>
      <c r="E173" s="309"/>
      <c r="F173" t="s" s="310">
        <v>756</v>
      </c>
      <c r="G173" s="311"/>
      <c r="H173" s="294">
        <f>K173+N173+Q173</f>
        <v>0</v>
      </c>
      <c r="I173" t="s" s="310">
        <v>756</v>
      </c>
      <c r="J173" s="296">
        <f>M173+P173+S173</f>
        <v>0</v>
      </c>
      <c r="K173" s="312"/>
      <c r="L173" t="s" s="310">
        <v>756</v>
      </c>
      <c r="M173" s="313"/>
      <c r="N173" s="314"/>
      <c r="O173" t="s" s="310">
        <v>756</v>
      </c>
      <c r="P173" s="313"/>
      <c r="Q173" s="314"/>
      <c r="R173" t="s" s="310">
        <v>756</v>
      </c>
      <c r="S173" s="315"/>
      <c r="T173" s="309"/>
      <c r="U173" t="s" s="316">
        <v>757</v>
      </c>
      <c r="V173" s="309"/>
      <c r="W173" t="s" s="317">
        <v>762</v>
      </c>
      <c r="X173" s="318"/>
      <c r="Y173" s="319"/>
      <c r="Z173" s="268"/>
      <c r="AA173" t="b" s="226">
        <f>IF(E173&gt;G173,IF(G173&lt;&gt;"",1))</f>
        <v>0</v>
      </c>
      <c r="AB173" t="b" s="226">
        <f>IF(E173=G173,IF(G173&lt;&gt;"",1))</f>
        <v>0</v>
      </c>
      <c r="AC173" t="b" s="226">
        <f>IF(E173&lt;G173,IF(E173&lt;&gt;"",1))</f>
        <v>0</v>
      </c>
      <c r="AD173" s="243"/>
    </row>
    <row r="174" ht="18" customHeight="1">
      <c r="A174" s="305">
        <f>A173+1</f>
        <v>168</v>
      </c>
      <c r="B174" t="s" s="306">
        <f>IF(AA174=1,"won",IF(AB174=1,"tied",IF(AC174=1,"lost","")))</f>
      </c>
      <c r="C174" s="307"/>
      <c r="D174" s="308"/>
      <c r="E174" s="309"/>
      <c r="F174" t="s" s="310">
        <v>756</v>
      </c>
      <c r="G174" s="311"/>
      <c r="H174" s="294">
        <f>K174+N174+Q174</f>
        <v>0</v>
      </c>
      <c r="I174" t="s" s="310">
        <v>756</v>
      </c>
      <c r="J174" s="296">
        <f>M174+P174+S174</f>
        <v>0</v>
      </c>
      <c r="K174" s="312"/>
      <c r="L174" t="s" s="310">
        <v>756</v>
      </c>
      <c r="M174" s="313"/>
      <c r="N174" s="314"/>
      <c r="O174" t="s" s="310">
        <v>756</v>
      </c>
      <c r="P174" s="313"/>
      <c r="Q174" s="314"/>
      <c r="R174" t="s" s="310">
        <v>756</v>
      </c>
      <c r="S174" s="315"/>
      <c r="T174" s="309"/>
      <c r="U174" t="s" s="316">
        <v>757</v>
      </c>
      <c r="V174" s="309"/>
      <c r="W174" t="s" s="317">
        <v>762</v>
      </c>
      <c r="X174" s="318"/>
      <c r="Y174" s="319"/>
      <c r="Z174" s="268"/>
      <c r="AA174" t="b" s="226">
        <f>IF(E174&gt;G174,IF(G174&lt;&gt;"",1))</f>
        <v>0</v>
      </c>
      <c r="AB174" t="b" s="226">
        <f>IF(E174=G174,IF(G174&lt;&gt;"",1))</f>
        <v>0</v>
      </c>
      <c r="AC174" t="b" s="226">
        <f>IF(E174&lt;G174,IF(E174&lt;&gt;"",1))</f>
        <v>0</v>
      </c>
      <c r="AD174" s="243"/>
    </row>
    <row r="175" ht="18" customHeight="1">
      <c r="A175" s="305">
        <f>A174+1</f>
        <v>169</v>
      </c>
      <c r="B175" t="s" s="306">
        <f>IF(AA175=1,"won",IF(AB175=1,"tied",IF(AC175=1,"lost","")))</f>
      </c>
      <c r="C175" s="307"/>
      <c r="D175" s="308"/>
      <c r="E175" s="309"/>
      <c r="F175" t="s" s="310">
        <v>756</v>
      </c>
      <c r="G175" s="311"/>
      <c r="H175" s="294">
        <f>K175+N175+Q175</f>
        <v>0</v>
      </c>
      <c r="I175" t="s" s="310">
        <v>756</v>
      </c>
      <c r="J175" s="296">
        <f>M175+P175+S175</f>
        <v>0</v>
      </c>
      <c r="K175" s="312"/>
      <c r="L175" t="s" s="310">
        <v>756</v>
      </c>
      <c r="M175" s="313"/>
      <c r="N175" s="314"/>
      <c r="O175" t="s" s="310">
        <v>756</v>
      </c>
      <c r="P175" s="313"/>
      <c r="Q175" s="314"/>
      <c r="R175" t="s" s="310">
        <v>756</v>
      </c>
      <c r="S175" s="315"/>
      <c r="T175" s="309"/>
      <c r="U175" t="s" s="316">
        <v>757</v>
      </c>
      <c r="V175" s="309"/>
      <c r="W175" t="s" s="317">
        <v>762</v>
      </c>
      <c r="X175" s="318"/>
      <c r="Y175" s="319"/>
      <c r="Z175" s="268"/>
      <c r="AA175" t="b" s="226">
        <f>IF(E175&gt;G175,IF(G175&lt;&gt;"",1))</f>
        <v>0</v>
      </c>
      <c r="AB175" t="b" s="226">
        <f>IF(E175=G175,IF(G175&lt;&gt;"",1))</f>
        <v>0</v>
      </c>
      <c r="AC175" t="b" s="226">
        <f>IF(E175&lt;G175,IF(E175&lt;&gt;"",1))</f>
        <v>0</v>
      </c>
      <c r="AD175" s="243"/>
    </row>
    <row r="176" ht="18" customHeight="1">
      <c r="A176" s="305">
        <f>A175+1</f>
        <v>170</v>
      </c>
      <c r="B176" t="s" s="306">
        <f>IF(AA176=1,"won",IF(AB176=1,"tied",IF(AC176=1,"lost","")))</f>
      </c>
      <c r="C176" s="307"/>
      <c r="D176" s="308"/>
      <c r="E176" s="309"/>
      <c r="F176" t="s" s="310">
        <v>756</v>
      </c>
      <c r="G176" s="311"/>
      <c r="H176" s="294">
        <f>K176+N176+Q176</f>
        <v>0</v>
      </c>
      <c r="I176" t="s" s="310">
        <v>756</v>
      </c>
      <c r="J176" s="296">
        <f>M176+P176+S176</f>
        <v>0</v>
      </c>
      <c r="K176" s="312"/>
      <c r="L176" t="s" s="310">
        <v>756</v>
      </c>
      <c r="M176" s="313"/>
      <c r="N176" s="314"/>
      <c r="O176" t="s" s="310">
        <v>756</v>
      </c>
      <c r="P176" s="313"/>
      <c r="Q176" s="314"/>
      <c r="R176" t="s" s="310">
        <v>756</v>
      </c>
      <c r="S176" s="315"/>
      <c r="T176" s="309"/>
      <c r="U176" t="s" s="316">
        <v>757</v>
      </c>
      <c r="V176" s="309"/>
      <c r="W176" t="s" s="317">
        <v>762</v>
      </c>
      <c r="X176" s="318"/>
      <c r="Y176" s="319"/>
      <c r="Z176" s="268"/>
      <c r="AA176" t="b" s="226">
        <f>IF(E176&gt;G176,IF(G176&lt;&gt;"",1))</f>
        <v>0</v>
      </c>
      <c r="AB176" t="b" s="226">
        <f>IF(E176=G176,IF(G176&lt;&gt;"",1))</f>
        <v>0</v>
      </c>
      <c r="AC176" t="b" s="226">
        <f>IF(E176&lt;G176,IF(E176&lt;&gt;"",1))</f>
        <v>0</v>
      </c>
      <c r="AD176" s="243"/>
    </row>
    <row r="177" ht="18" customHeight="1">
      <c r="A177" s="305">
        <f>A176+1</f>
        <v>171</v>
      </c>
      <c r="B177" t="s" s="306">
        <f>IF(AA177=1,"won",IF(AB177=1,"tied",IF(AC177=1,"lost","")))</f>
      </c>
      <c r="C177" s="307"/>
      <c r="D177" s="308"/>
      <c r="E177" s="309"/>
      <c r="F177" t="s" s="310">
        <v>756</v>
      </c>
      <c r="G177" s="311"/>
      <c r="H177" s="294">
        <f>K177+N177+Q177</f>
        <v>0</v>
      </c>
      <c r="I177" t="s" s="310">
        <v>756</v>
      </c>
      <c r="J177" s="296">
        <f>M177+P177+S177</f>
        <v>0</v>
      </c>
      <c r="K177" s="312"/>
      <c r="L177" t="s" s="310">
        <v>756</v>
      </c>
      <c r="M177" s="313"/>
      <c r="N177" s="314"/>
      <c r="O177" t="s" s="310">
        <v>756</v>
      </c>
      <c r="P177" s="313"/>
      <c r="Q177" s="314"/>
      <c r="R177" t="s" s="310">
        <v>756</v>
      </c>
      <c r="S177" s="315"/>
      <c r="T177" s="309"/>
      <c r="U177" t="s" s="316">
        <v>757</v>
      </c>
      <c r="V177" s="309"/>
      <c r="W177" t="s" s="317">
        <v>762</v>
      </c>
      <c r="X177" s="318"/>
      <c r="Y177" s="319"/>
      <c r="Z177" s="268"/>
      <c r="AA177" t="b" s="226">
        <f>IF(E177&gt;G177,IF(G177&lt;&gt;"",1))</f>
        <v>0</v>
      </c>
      <c r="AB177" t="b" s="226">
        <f>IF(E177=G177,IF(G177&lt;&gt;"",1))</f>
        <v>0</v>
      </c>
      <c r="AC177" t="b" s="226">
        <f>IF(E177&lt;G177,IF(E177&lt;&gt;"",1))</f>
        <v>0</v>
      </c>
      <c r="AD177" s="243"/>
    </row>
    <row r="178" ht="18" customHeight="1">
      <c r="A178" s="305">
        <f>A177+1</f>
        <v>172</v>
      </c>
      <c r="B178" t="s" s="306">
        <f>IF(AA178=1,"won",IF(AB178=1,"tied",IF(AC178=1,"lost","")))</f>
      </c>
      <c r="C178" s="307"/>
      <c r="D178" s="308"/>
      <c r="E178" s="309"/>
      <c r="F178" t="s" s="310">
        <v>756</v>
      </c>
      <c r="G178" s="311"/>
      <c r="H178" s="294">
        <f>K178+N178+Q178</f>
        <v>0</v>
      </c>
      <c r="I178" t="s" s="310">
        <v>756</v>
      </c>
      <c r="J178" s="296">
        <f>M178+P178+S178</f>
        <v>0</v>
      </c>
      <c r="K178" s="312"/>
      <c r="L178" t="s" s="310">
        <v>756</v>
      </c>
      <c r="M178" s="313"/>
      <c r="N178" s="314"/>
      <c r="O178" t="s" s="310">
        <v>756</v>
      </c>
      <c r="P178" s="313"/>
      <c r="Q178" s="314"/>
      <c r="R178" t="s" s="310">
        <v>756</v>
      </c>
      <c r="S178" s="315"/>
      <c r="T178" s="309"/>
      <c r="U178" t="s" s="316">
        <v>757</v>
      </c>
      <c r="V178" s="309"/>
      <c r="W178" t="s" s="317">
        <v>762</v>
      </c>
      <c r="X178" s="318"/>
      <c r="Y178" s="319"/>
      <c r="Z178" s="268"/>
      <c r="AA178" t="b" s="226">
        <f>IF(E178&gt;G178,IF(G178&lt;&gt;"",1))</f>
        <v>0</v>
      </c>
      <c r="AB178" t="b" s="226">
        <f>IF(E178=G178,IF(G178&lt;&gt;"",1))</f>
        <v>0</v>
      </c>
      <c r="AC178" t="b" s="226">
        <f>IF(E178&lt;G178,IF(E178&lt;&gt;"",1))</f>
        <v>0</v>
      </c>
      <c r="AD178" s="243"/>
    </row>
    <row r="179" ht="18" customHeight="1">
      <c r="A179" s="305">
        <f>A178+1</f>
        <v>173</v>
      </c>
      <c r="B179" t="s" s="306">
        <f>IF(AA179=1,"won",IF(AB179=1,"tied",IF(AC179=1,"lost","")))</f>
      </c>
      <c r="C179" s="307"/>
      <c r="D179" s="308"/>
      <c r="E179" s="309"/>
      <c r="F179" t="s" s="310">
        <v>756</v>
      </c>
      <c r="G179" s="311"/>
      <c r="H179" s="294">
        <f>K179+N179+Q179</f>
        <v>0</v>
      </c>
      <c r="I179" t="s" s="310">
        <v>756</v>
      </c>
      <c r="J179" s="296">
        <f>M179+P179+S179</f>
        <v>0</v>
      </c>
      <c r="K179" s="312"/>
      <c r="L179" t="s" s="310">
        <v>756</v>
      </c>
      <c r="M179" s="313"/>
      <c r="N179" s="314"/>
      <c r="O179" t="s" s="310">
        <v>756</v>
      </c>
      <c r="P179" s="313"/>
      <c r="Q179" s="314"/>
      <c r="R179" t="s" s="310">
        <v>756</v>
      </c>
      <c r="S179" s="315"/>
      <c r="T179" s="309"/>
      <c r="U179" t="s" s="316">
        <v>757</v>
      </c>
      <c r="V179" s="309"/>
      <c r="W179" t="s" s="317">
        <v>762</v>
      </c>
      <c r="X179" s="318"/>
      <c r="Y179" s="319"/>
      <c r="Z179" s="268"/>
      <c r="AA179" t="b" s="226">
        <f>IF(E179&gt;G179,IF(G179&lt;&gt;"",1))</f>
        <v>0</v>
      </c>
      <c r="AB179" t="b" s="226">
        <f>IF(E179=G179,IF(G179&lt;&gt;"",1))</f>
        <v>0</v>
      </c>
      <c r="AC179" t="b" s="226">
        <f>IF(E179&lt;G179,IF(E179&lt;&gt;"",1))</f>
        <v>0</v>
      </c>
      <c r="AD179" s="243"/>
    </row>
    <row r="180" ht="18" customHeight="1">
      <c r="A180" s="305">
        <f>A179+1</f>
        <v>174</v>
      </c>
      <c r="B180" t="s" s="306">
        <f>IF(AA180=1,"won",IF(AB180=1,"tied",IF(AC180=1,"lost","")))</f>
      </c>
      <c r="C180" s="307"/>
      <c r="D180" s="308"/>
      <c r="E180" s="309"/>
      <c r="F180" t="s" s="310">
        <v>756</v>
      </c>
      <c r="G180" s="311"/>
      <c r="H180" s="294">
        <f>K180+N180+Q180</f>
        <v>0</v>
      </c>
      <c r="I180" t="s" s="310">
        <v>756</v>
      </c>
      <c r="J180" s="296">
        <f>M180+P180+S180</f>
        <v>0</v>
      </c>
      <c r="K180" s="312"/>
      <c r="L180" t="s" s="310">
        <v>756</v>
      </c>
      <c r="M180" s="313"/>
      <c r="N180" s="314"/>
      <c r="O180" t="s" s="310">
        <v>756</v>
      </c>
      <c r="P180" s="313"/>
      <c r="Q180" s="314"/>
      <c r="R180" t="s" s="310">
        <v>756</v>
      </c>
      <c r="S180" s="315"/>
      <c r="T180" s="309"/>
      <c r="U180" t="s" s="316">
        <v>757</v>
      </c>
      <c r="V180" s="309"/>
      <c r="W180" t="s" s="317">
        <v>762</v>
      </c>
      <c r="X180" s="318"/>
      <c r="Y180" s="319"/>
      <c r="Z180" s="268"/>
      <c r="AA180" t="b" s="226">
        <f>IF(E180&gt;G180,IF(G180&lt;&gt;"",1))</f>
        <v>0</v>
      </c>
      <c r="AB180" t="b" s="226">
        <f>IF(E180=G180,IF(G180&lt;&gt;"",1))</f>
        <v>0</v>
      </c>
      <c r="AC180" t="b" s="226">
        <f>IF(E180&lt;G180,IF(E180&lt;&gt;"",1))</f>
        <v>0</v>
      </c>
      <c r="AD180" s="243"/>
    </row>
    <row r="181" ht="18" customHeight="1">
      <c r="A181" s="305">
        <f>A180+1</f>
        <v>175</v>
      </c>
      <c r="B181" t="s" s="306">
        <f>IF(AA181=1,"won",IF(AB181=1,"tied",IF(AC181=1,"lost","")))</f>
      </c>
      <c r="C181" s="307"/>
      <c r="D181" s="308"/>
      <c r="E181" s="309"/>
      <c r="F181" t="s" s="310">
        <v>756</v>
      </c>
      <c r="G181" s="311"/>
      <c r="H181" s="294">
        <f>K181+N181+Q181</f>
        <v>0</v>
      </c>
      <c r="I181" t="s" s="310">
        <v>756</v>
      </c>
      <c r="J181" s="296">
        <f>M181+P181+S181</f>
        <v>0</v>
      </c>
      <c r="K181" s="312"/>
      <c r="L181" t="s" s="310">
        <v>756</v>
      </c>
      <c r="M181" s="313"/>
      <c r="N181" s="314"/>
      <c r="O181" t="s" s="310">
        <v>756</v>
      </c>
      <c r="P181" s="313"/>
      <c r="Q181" s="314"/>
      <c r="R181" t="s" s="310">
        <v>756</v>
      </c>
      <c r="S181" s="315"/>
      <c r="T181" s="309"/>
      <c r="U181" t="s" s="316">
        <v>757</v>
      </c>
      <c r="V181" s="309"/>
      <c r="W181" t="s" s="317">
        <v>762</v>
      </c>
      <c r="X181" s="318"/>
      <c r="Y181" s="319"/>
      <c r="Z181" s="268"/>
      <c r="AA181" t="b" s="226">
        <f>IF(E181&gt;G181,IF(G181&lt;&gt;"",1))</f>
        <v>0</v>
      </c>
      <c r="AB181" t="b" s="226">
        <f>IF(E181=G181,IF(G181&lt;&gt;"",1))</f>
        <v>0</v>
      </c>
      <c r="AC181" t="b" s="226">
        <f>IF(E181&lt;G181,IF(E181&lt;&gt;"",1))</f>
        <v>0</v>
      </c>
      <c r="AD181" s="243"/>
    </row>
    <row r="182" ht="18" customHeight="1">
      <c r="A182" s="305">
        <f>A181+1</f>
        <v>176</v>
      </c>
      <c r="B182" t="s" s="306">
        <f>IF(AA182=1,"won",IF(AB182=1,"tied",IF(AC182=1,"lost","")))</f>
      </c>
      <c r="C182" s="307"/>
      <c r="D182" s="308"/>
      <c r="E182" s="309"/>
      <c r="F182" t="s" s="310">
        <v>756</v>
      </c>
      <c r="G182" s="311"/>
      <c r="H182" s="294">
        <f>K182+N182+Q182</f>
        <v>0</v>
      </c>
      <c r="I182" t="s" s="310">
        <v>756</v>
      </c>
      <c r="J182" s="296">
        <f>M182+P182+S182</f>
        <v>0</v>
      </c>
      <c r="K182" s="312"/>
      <c r="L182" t="s" s="310">
        <v>756</v>
      </c>
      <c r="M182" s="313"/>
      <c r="N182" s="314"/>
      <c r="O182" t="s" s="310">
        <v>756</v>
      </c>
      <c r="P182" s="313"/>
      <c r="Q182" s="314"/>
      <c r="R182" t="s" s="310">
        <v>756</v>
      </c>
      <c r="S182" s="315"/>
      <c r="T182" s="309"/>
      <c r="U182" t="s" s="316">
        <v>757</v>
      </c>
      <c r="V182" s="309"/>
      <c r="W182" t="s" s="317">
        <v>762</v>
      </c>
      <c r="X182" s="318"/>
      <c r="Y182" s="319"/>
      <c r="Z182" s="268"/>
      <c r="AA182" t="b" s="226">
        <f>IF(E182&gt;G182,IF(G182&lt;&gt;"",1))</f>
        <v>0</v>
      </c>
      <c r="AB182" t="b" s="226">
        <f>IF(E182=G182,IF(G182&lt;&gt;"",1))</f>
        <v>0</v>
      </c>
      <c r="AC182" t="b" s="226">
        <f>IF(E182&lt;G182,IF(E182&lt;&gt;"",1))</f>
        <v>0</v>
      </c>
      <c r="AD182" s="243"/>
    </row>
    <row r="183" ht="18" customHeight="1">
      <c r="A183" s="305">
        <f>A182+1</f>
        <v>177</v>
      </c>
      <c r="B183" t="s" s="306">
        <f>IF(AA183=1,"won",IF(AB183=1,"tied",IF(AC183=1,"lost","")))</f>
      </c>
      <c r="C183" s="307"/>
      <c r="D183" s="308"/>
      <c r="E183" s="309"/>
      <c r="F183" t="s" s="310">
        <v>756</v>
      </c>
      <c r="G183" s="311"/>
      <c r="H183" s="294">
        <f>K183+N183+Q183</f>
        <v>0</v>
      </c>
      <c r="I183" t="s" s="310">
        <v>756</v>
      </c>
      <c r="J183" s="296">
        <f>M183+P183+S183</f>
        <v>0</v>
      </c>
      <c r="K183" s="312"/>
      <c r="L183" t="s" s="310">
        <v>756</v>
      </c>
      <c r="M183" s="313"/>
      <c r="N183" s="314"/>
      <c r="O183" t="s" s="310">
        <v>756</v>
      </c>
      <c r="P183" s="313"/>
      <c r="Q183" s="314"/>
      <c r="R183" t="s" s="310">
        <v>756</v>
      </c>
      <c r="S183" s="315"/>
      <c r="T183" s="309"/>
      <c r="U183" t="s" s="316">
        <v>757</v>
      </c>
      <c r="V183" s="309"/>
      <c r="W183" t="s" s="317">
        <v>762</v>
      </c>
      <c r="X183" s="318"/>
      <c r="Y183" s="319"/>
      <c r="Z183" s="268"/>
      <c r="AA183" t="b" s="226">
        <f>IF(E183&gt;G183,IF(G183&lt;&gt;"",1))</f>
        <v>0</v>
      </c>
      <c r="AB183" t="b" s="226">
        <f>IF(E183=G183,IF(G183&lt;&gt;"",1))</f>
        <v>0</v>
      </c>
      <c r="AC183" t="b" s="226">
        <f>IF(E183&lt;G183,IF(E183&lt;&gt;"",1))</f>
        <v>0</v>
      </c>
      <c r="AD183" s="243"/>
    </row>
    <row r="184" ht="18" customHeight="1">
      <c r="A184" s="305">
        <f>A183+1</f>
        <v>178</v>
      </c>
      <c r="B184" t="s" s="306">
        <f>IF(AA184=1,"won",IF(AB184=1,"tied",IF(AC184=1,"lost","")))</f>
      </c>
      <c r="C184" s="307"/>
      <c r="D184" s="308"/>
      <c r="E184" s="309"/>
      <c r="F184" t="s" s="310">
        <v>756</v>
      </c>
      <c r="G184" s="311"/>
      <c r="H184" s="294">
        <f>K184+N184+Q184</f>
        <v>0</v>
      </c>
      <c r="I184" t="s" s="310">
        <v>756</v>
      </c>
      <c r="J184" s="296">
        <f>M184+P184+S184</f>
        <v>0</v>
      </c>
      <c r="K184" s="312"/>
      <c r="L184" t="s" s="310">
        <v>756</v>
      </c>
      <c r="M184" s="313"/>
      <c r="N184" s="314"/>
      <c r="O184" t="s" s="310">
        <v>756</v>
      </c>
      <c r="P184" s="313"/>
      <c r="Q184" s="314"/>
      <c r="R184" t="s" s="310">
        <v>756</v>
      </c>
      <c r="S184" s="315"/>
      <c r="T184" s="309"/>
      <c r="U184" t="s" s="316">
        <v>757</v>
      </c>
      <c r="V184" s="309"/>
      <c r="W184" t="s" s="317">
        <v>762</v>
      </c>
      <c r="X184" s="318"/>
      <c r="Y184" s="319"/>
      <c r="Z184" s="268"/>
      <c r="AA184" t="b" s="226">
        <f>IF(E184&gt;G184,IF(G184&lt;&gt;"",1))</f>
        <v>0</v>
      </c>
      <c r="AB184" t="b" s="226">
        <f>IF(E184=G184,IF(G184&lt;&gt;"",1))</f>
        <v>0</v>
      </c>
      <c r="AC184" t="b" s="226">
        <f>IF(E184&lt;G184,IF(E184&lt;&gt;"",1))</f>
        <v>0</v>
      </c>
      <c r="AD184" s="243"/>
    </row>
    <row r="185" ht="18" customHeight="1">
      <c r="A185" s="305">
        <f>A184+1</f>
        <v>179</v>
      </c>
      <c r="B185" t="s" s="306">
        <f>IF(AA185=1,"won",IF(AB185=1,"tied",IF(AC185=1,"lost","")))</f>
      </c>
      <c r="C185" s="307"/>
      <c r="D185" s="308"/>
      <c r="E185" s="309"/>
      <c r="F185" t="s" s="310">
        <v>756</v>
      </c>
      <c r="G185" s="311"/>
      <c r="H185" s="294">
        <f>K185+N185+Q185</f>
        <v>0</v>
      </c>
      <c r="I185" t="s" s="310">
        <v>756</v>
      </c>
      <c r="J185" s="296">
        <f>M185+P185+S185</f>
        <v>0</v>
      </c>
      <c r="K185" s="312"/>
      <c r="L185" t="s" s="310">
        <v>756</v>
      </c>
      <c r="M185" s="313"/>
      <c r="N185" s="314"/>
      <c r="O185" t="s" s="310">
        <v>756</v>
      </c>
      <c r="P185" s="313"/>
      <c r="Q185" s="314"/>
      <c r="R185" t="s" s="310">
        <v>756</v>
      </c>
      <c r="S185" s="315"/>
      <c r="T185" s="309"/>
      <c r="U185" t="s" s="316">
        <v>757</v>
      </c>
      <c r="V185" s="309"/>
      <c r="W185" t="s" s="317">
        <v>762</v>
      </c>
      <c r="X185" s="318"/>
      <c r="Y185" s="319"/>
      <c r="Z185" s="268"/>
      <c r="AA185" t="b" s="226">
        <f>IF(E185&gt;G185,IF(G185&lt;&gt;"",1))</f>
        <v>0</v>
      </c>
      <c r="AB185" t="b" s="226">
        <f>IF(E185=G185,IF(G185&lt;&gt;"",1))</f>
        <v>0</v>
      </c>
      <c r="AC185" t="b" s="226">
        <f>IF(E185&lt;G185,IF(E185&lt;&gt;"",1))</f>
        <v>0</v>
      </c>
      <c r="AD185" s="243"/>
    </row>
    <row r="186" ht="18" customHeight="1">
      <c r="A186" s="305">
        <f>A185+1</f>
        <v>180</v>
      </c>
      <c r="B186" t="s" s="306">
        <f>IF(AA186=1,"won",IF(AB186=1,"tied",IF(AC186=1,"lost","")))</f>
      </c>
      <c r="C186" s="307"/>
      <c r="D186" s="308"/>
      <c r="E186" s="309"/>
      <c r="F186" t="s" s="310">
        <v>756</v>
      </c>
      <c r="G186" s="311"/>
      <c r="H186" s="294">
        <f>K186+N186+Q186</f>
        <v>0</v>
      </c>
      <c r="I186" t="s" s="310">
        <v>756</v>
      </c>
      <c r="J186" s="296">
        <f>M186+P186+S186</f>
        <v>0</v>
      </c>
      <c r="K186" s="312"/>
      <c r="L186" t="s" s="310">
        <v>756</v>
      </c>
      <c r="M186" s="313"/>
      <c r="N186" s="314"/>
      <c r="O186" t="s" s="310">
        <v>756</v>
      </c>
      <c r="P186" s="313"/>
      <c r="Q186" s="314"/>
      <c r="R186" t="s" s="310">
        <v>756</v>
      </c>
      <c r="S186" s="315"/>
      <c r="T186" s="309"/>
      <c r="U186" t="s" s="316">
        <v>757</v>
      </c>
      <c r="V186" s="309"/>
      <c r="W186" t="s" s="317">
        <v>762</v>
      </c>
      <c r="X186" s="318"/>
      <c r="Y186" s="319"/>
      <c r="Z186" s="268"/>
      <c r="AA186" t="b" s="226">
        <f>IF(E186&gt;G186,IF(G186&lt;&gt;"",1))</f>
        <v>0</v>
      </c>
      <c r="AB186" t="b" s="226">
        <f>IF(E186=G186,IF(G186&lt;&gt;"",1))</f>
        <v>0</v>
      </c>
      <c r="AC186" t="b" s="226">
        <f>IF(E186&lt;G186,IF(E186&lt;&gt;"",1))</f>
        <v>0</v>
      </c>
      <c r="AD186" s="243"/>
    </row>
    <row r="187" ht="18" customHeight="1">
      <c r="A187" s="305">
        <f>A186+1</f>
        <v>181</v>
      </c>
      <c r="B187" t="s" s="306">
        <f>IF(AA187=1,"won",IF(AB187=1,"tied",IF(AC187=1,"lost","")))</f>
      </c>
      <c r="C187" s="307"/>
      <c r="D187" s="308"/>
      <c r="E187" s="309"/>
      <c r="F187" t="s" s="310">
        <v>756</v>
      </c>
      <c r="G187" s="311"/>
      <c r="H187" s="294">
        <f>K187+N187+Q187</f>
        <v>0</v>
      </c>
      <c r="I187" t="s" s="310">
        <v>756</v>
      </c>
      <c r="J187" s="296">
        <f>M187+P187+S187</f>
        <v>0</v>
      </c>
      <c r="K187" s="312"/>
      <c r="L187" t="s" s="310">
        <v>756</v>
      </c>
      <c r="M187" s="313"/>
      <c r="N187" s="314"/>
      <c r="O187" t="s" s="310">
        <v>756</v>
      </c>
      <c r="P187" s="313"/>
      <c r="Q187" s="314"/>
      <c r="R187" t="s" s="310">
        <v>756</v>
      </c>
      <c r="S187" s="315"/>
      <c r="T187" s="309"/>
      <c r="U187" t="s" s="316">
        <v>757</v>
      </c>
      <c r="V187" s="309"/>
      <c r="W187" t="s" s="317">
        <v>762</v>
      </c>
      <c r="X187" s="318"/>
      <c r="Y187" s="319"/>
      <c r="Z187" s="268"/>
      <c r="AA187" t="b" s="226">
        <f>IF(E187&gt;G187,IF(G187&lt;&gt;"",1))</f>
        <v>0</v>
      </c>
      <c r="AB187" t="b" s="226">
        <f>IF(E187=G187,IF(G187&lt;&gt;"",1))</f>
        <v>0</v>
      </c>
      <c r="AC187" t="b" s="226">
        <f>IF(E187&lt;G187,IF(E187&lt;&gt;"",1))</f>
        <v>0</v>
      </c>
      <c r="AD187" s="243"/>
    </row>
    <row r="188" ht="18" customHeight="1">
      <c r="A188" s="305">
        <f>A187+1</f>
        <v>182</v>
      </c>
      <c r="B188" t="s" s="306">
        <f>IF(AA188=1,"won",IF(AB188=1,"tied",IF(AC188=1,"lost","")))</f>
      </c>
      <c r="C188" s="307"/>
      <c r="D188" s="308"/>
      <c r="E188" s="309"/>
      <c r="F188" t="s" s="310">
        <v>756</v>
      </c>
      <c r="G188" s="311"/>
      <c r="H188" s="294">
        <f>K188+N188+Q188</f>
        <v>0</v>
      </c>
      <c r="I188" t="s" s="310">
        <v>756</v>
      </c>
      <c r="J188" s="296">
        <f>M188+P188+S188</f>
        <v>0</v>
      </c>
      <c r="K188" s="312"/>
      <c r="L188" t="s" s="310">
        <v>756</v>
      </c>
      <c r="M188" s="313"/>
      <c r="N188" s="314"/>
      <c r="O188" t="s" s="310">
        <v>756</v>
      </c>
      <c r="P188" s="313"/>
      <c r="Q188" s="314"/>
      <c r="R188" t="s" s="310">
        <v>756</v>
      </c>
      <c r="S188" s="315"/>
      <c r="T188" s="309"/>
      <c r="U188" t="s" s="316">
        <v>757</v>
      </c>
      <c r="V188" s="309"/>
      <c r="W188" t="s" s="317">
        <v>762</v>
      </c>
      <c r="X188" s="318"/>
      <c r="Y188" s="319"/>
      <c r="Z188" s="268"/>
      <c r="AA188" t="b" s="226">
        <f>IF(E188&gt;G188,IF(G188&lt;&gt;"",1))</f>
        <v>0</v>
      </c>
      <c r="AB188" t="b" s="226">
        <f>IF(E188=G188,IF(G188&lt;&gt;"",1))</f>
        <v>0</v>
      </c>
      <c r="AC188" t="b" s="226">
        <f>IF(E188&lt;G188,IF(E188&lt;&gt;"",1))</f>
        <v>0</v>
      </c>
      <c r="AD188" s="243"/>
    </row>
    <row r="189" ht="18" customHeight="1">
      <c r="A189" s="305">
        <f>A188+1</f>
        <v>183</v>
      </c>
      <c r="B189" t="s" s="306">
        <f>IF(AA189=1,"won",IF(AB189=1,"tied",IF(AC189=1,"lost","")))</f>
      </c>
      <c r="C189" s="307"/>
      <c r="D189" s="308"/>
      <c r="E189" s="309"/>
      <c r="F189" t="s" s="310">
        <v>756</v>
      </c>
      <c r="G189" s="311"/>
      <c r="H189" s="294">
        <f>K189+N189+Q189</f>
        <v>0</v>
      </c>
      <c r="I189" t="s" s="310">
        <v>756</v>
      </c>
      <c r="J189" s="296">
        <f>M189+P189+S189</f>
        <v>0</v>
      </c>
      <c r="K189" s="312"/>
      <c r="L189" t="s" s="310">
        <v>756</v>
      </c>
      <c r="M189" s="313"/>
      <c r="N189" s="314"/>
      <c r="O189" t="s" s="310">
        <v>756</v>
      </c>
      <c r="P189" s="313"/>
      <c r="Q189" s="314"/>
      <c r="R189" t="s" s="310">
        <v>756</v>
      </c>
      <c r="S189" s="315"/>
      <c r="T189" s="309"/>
      <c r="U189" t="s" s="316">
        <v>757</v>
      </c>
      <c r="V189" s="309"/>
      <c r="W189" t="s" s="317">
        <v>762</v>
      </c>
      <c r="X189" s="318"/>
      <c r="Y189" s="319"/>
      <c r="Z189" s="268"/>
      <c r="AA189" t="b" s="226">
        <f>IF(E189&gt;G189,IF(G189&lt;&gt;"",1))</f>
        <v>0</v>
      </c>
      <c r="AB189" t="b" s="226">
        <f>IF(E189=G189,IF(G189&lt;&gt;"",1))</f>
        <v>0</v>
      </c>
      <c r="AC189" t="b" s="226">
        <f>IF(E189&lt;G189,IF(E189&lt;&gt;"",1))</f>
        <v>0</v>
      </c>
      <c r="AD189" s="243"/>
    </row>
    <row r="190" ht="18" customHeight="1">
      <c r="A190" s="305">
        <f>A189+1</f>
        <v>184</v>
      </c>
      <c r="B190" t="s" s="306">
        <f>IF(AA190=1,"won",IF(AB190=1,"tied",IF(AC190=1,"lost","")))</f>
      </c>
      <c r="C190" s="307"/>
      <c r="D190" s="308"/>
      <c r="E190" s="309"/>
      <c r="F190" t="s" s="310">
        <v>756</v>
      </c>
      <c r="G190" s="311"/>
      <c r="H190" s="294">
        <f>K190+N190+Q190</f>
        <v>0</v>
      </c>
      <c r="I190" t="s" s="310">
        <v>756</v>
      </c>
      <c r="J190" s="296">
        <f>M190+P190+S190</f>
        <v>0</v>
      </c>
      <c r="K190" s="312"/>
      <c r="L190" t="s" s="310">
        <v>756</v>
      </c>
      <c r="M190" s="313"/>
      <c r="N190" s="314"/>
      <c r="O190" t="s" s="310">
        <v>756</v>
      </c>
      <c r="P190" s="313"/>
      <c r="Q190" s="314"/>
      <c r="R190" t="s" s="310">
        <v>756</v>
      </c>
      <c r="S190" s="315"/>
      <c r="T190" s="309"/>
      <c r="U190" t="s" s="316">
        <v>757</v>
      </c>
      <c r="V190" s="309"/>
      <c r="W190" t="s" s="317">
        <v>762</v>
      </c>
      <c r="X190" s="318"/>
      <c r="Y190" s="319"/>
      <c r="Z190" s="268"/>
      <c r="AA190" t="b" s="226">
        <f>IF(E190&gt;G190,IF(G190&lt;&gt;"",1))</f>
        <v>0</v>
      </c>
      <c r="AB190" t="b" s="226">
        <f>IF(E190=G190,IF(G190&lt;&gt;"",1))</f>
        <v>0</v>
      </c>
      <c r="AC190" t="b" s="226">
        <f>IF(E190&lt;G190,IF(E190&lt;&gt;"",1))</f>
        <v>0</v>
      </c>
      <c r="AD190" s="243"/>
    </row>
    <row r="191" ht="18" customHeight="1">
      <c r="A191" s="305">
        <f>A190+1</f>
        <v>185</v>
      </c>
      <c r="B191" t="s" s="306">
        <f>IF(AA191=1,"won",IF(AB191=1,"tied",IF(AC191=1,"lost","")))</f>
      </c>
      <c r="C191" s="307"/>
      <c r="D191" s="308"/>
      <c r="E191" s="309"/>
      <c r="F191" t="s" s="310">
        <v>756</v>
      </c>
      <c r="G191" s="311"/>
      <c r="H191" s="294">
        <f>K191+N191+Q191</f>
        <v>0</v>
      </c>
      <c r="I191" t="s" s="310">
        <v>756</v>
      </c>
      <c r="J191" s="296">
        <f>M191+P191+S191</f>
        <v>0</v>
      </c>
      <c r="K191" s="312"/>
      <c r="L191" t="s" s="310">
        <v>756</v>
      </c>
      <c r="M191" s="313"/>
      <c r="N191" s="314"/>
      <c r="O191" t="s" s="310">
        <v>756</v>
      </c>
      <c r="P191" s="313"/>
      <c r="Q191" s="314"/>
      <c r="R191" t="s" s="310">
        <v>756</v>
      </c>
      <c r="S191" s="315"/>
      <c r="T191" s="309"/>
      <c r="U191" t="s" s="316">
        <v>757</v>
      </c>
      <c r="V191" s="309"/>
      <c r="W191" t="s" s="317">
        <v>762</v>
      </c>
      <c r="X191" s="318"/>
      <c r="Y191" s="319"/>
      <c r="Z191" s="268"/>
      <c r="AA191" t="b" s="226">
        <f>IF(E191&gt;G191,IF(G191&lt;&gt;"",1))</f>
        <v>0</v>
      </c>
      <c r="AB191" t="b" s="226">
        <f>IF(E191=G191,IF(G191&lt;&gt;"",1))</f>
        <v>0</v>
      </c>
      <c r="AC191" t="b" s="226">
        <f>IF(E191&lt;G191,IF(E191&lt;&gt;"",1))</f>
        <v>0</v>
      </c>
      <c r="AD191" s="243"/>
    </row>
    <row r="192" ht="18" customHeight="1">
      <c r="A192" s="305">
        <f>A191+1</f>
        <v>186</v>
      </c>
      <c r="B192" t="s" s="306">
        <f>IF(AA192=1,"won",IF(AB192=1,"tied",IF(AC192=1,"lost","")))</f>
      </c>
      <c r="C192" s="307"/>
      <c r="D192" s="308"/>
      <c r="E192" s="309"/>
      <c r="F192" t="s" s="310">
        <v>756</v>
      </c>
      <c r="G192" s="311"/>
      <c r="H192" s="294">
        <f>K192+N192+Q192</f>
        <v>0</v>
      </c>
      <c r="I192" t="s" s="310">
        <v>756</v>
      </c>
      <c r="J192" s="296">
        <f>M192+P192+S192</f>
        <v>0</v>
      </c>
      <c r="K192" s="312"/>
      <c r="L192" t="s" s="310">
        <v>756</v>
      </c>
      <c r="M192" s="313"/>
      <c r="N192" s="314"/>
      <c r="O192" t="s" s="310">
        <v>756</v>
      </c>
      <c r="P192" s="313"/>
      <c r="Q192" s="314"/>
      <c r="R192" t="s" s="310">
        <v>756</v>
      </c>
      <c r="S192" s="315"/>
      <c r="T192" s="309"/>
      <c r="U192" t="s" s="316">
        <v>757</v>
      </c>
      <c r="V192" s="309"/>
      <c r="W192" t="s" s="317">
        <v>762</v>
      </c>
      <c r="X192" s="318"/>
      <c r="Y192" s="319"/>
      <c r="Z192" s="268"/>
      <c r="AA192" t="b" s="226">
        <f>IF(E192&gt;G192,IF(G192&lt;&gt;"",1))</f>
        <v>0</v>
      </c>
      <c r="AB192" t="b" s="226">
        <f>IF(E192=G192,IF(G192&lt;&gt;"",1))</f>
        <v>0</v>
      </c>
      <c r="AC192" t="b" s="226">
        <f>IF(E192&lt;G192,IF(E192&lt;&gt;"",1))</f>
        <v>0</v>
      </c>
      <c r="AD192" s="243"/>
    </row>
    <row r="193" ht="18" customHeight="1">
      <c r="A193" s="305">
        <f>A192+1</f>
        <v>187</v>
      </c>
      <c r="B193" t="s" s="306">
        <f>IF(AA193=1,"won",IF(AB193=1,"tied",IF(AC193=1,"lost","")))</f>
      </c>
      <c r="C193" s="307"/>
      <c r="D193" s="308"/>
      <c r="E193" s="309"/>
      <c r="F193" t="s" s="310">
        <v>756</v>
      </c>
      <c r="G193" s="311"/>
      <c r="H193" s="294">
        <f>K193+N193+Q193</f>
        <v>0</v>
      </c>
      <c r="I193" t="s" s="310">
        <v>756</v>
      </c>
      <c r="J193" s="296">
        <f>M193+P193+S193</f>
        <v>0</v>
      </c>
      <c r="K193" s="312"/>
      <c r="L193" t="s" s="310">
        <v>756</v>
      </c>
      <c r="M193" s="313"/>
      <c r="N193" s="314"/>
      <c r="O193" t="s" s="310">
        <v>756</v>
      </c>
      <c r="P193" s="313"/>
      <c r="Q193" s="314"/>
      <c r="R193" t="s" s="310">
        <v>756</v>
      </c>
      <c r="S193" s="315"/>
      <c r="T193" s="309"/>
      <c r="U193" t="s" s="316">
        <v>757</v>
      </c>
      <c r="V193" s="309"/>
      <c r="W193" t="s" s="317">
        <v>762</v>
      </c>
      <c r="X193" s="318"/>
      <c r="Y193" s="319"/>
      <c r="Z193" s="268"/>
      <c r="AA193" t="b" s="226">
        <f>IF(E193&gt;G193,IF(G193&lt;&gt;"",1))</f>
        <v>0</v>
      </c>
      <c r="AB193" t="b" s="226">
        <f>IF(E193=G193,IF(G193&lt;&gt;"",1))</f>
        <v>0</v>
      </c>
      <c r="AC193" t="b" s="226">
        <f>IF(E193&lt;G193,IF(E193&lt;&gt;"",1))</f>
        <v>0</v>
      </c>
      <c r="AD193" s="243"/>
    </row>
    <row r="194" ht="18" customHeight="1">
      <c r="A194" s="305">
        <f>A193+1</f>
        <v>188</v>
      </c>
      <c r="B194" t="s" s="306">
        <f>IF(AA194=1,"won",IF(AB194=1,"tied",IF(AC194=1,"lost","")))</f>
      </c>
      <c r="C194" s="307"/>
      <c r="D194" s="308"/>
      <c r="E194" s="309"/>
      <c r="F194" t="s" s="310">
        <v>756</v>
      </c>
      <c r="G194" s="311"/>
      <c r="H194" s="294">
        <f>K194+N194+Q194</f>
        <v>0</v>
      </c>
      <c r="I194" t="s" s="310">
        <v>756</v>
      </c>
      <c r="J194" s="296">
        <f>M194+P194+S194</f>
        <v>0</v>
      </c>
      <c r="K194" s="312"/>
      <c r="L194" t="s" s="310">
        <v>756</v>
      </c>
      <c r="M194" s="313"/>
      <c r="N194" s="314"/>
      <c r="O194" t="s" s="310">
        <v>756</v>
      </c>
      <c r="P194" s="313"/>
      <c r="Q194" s="314"/>
      <c r="R194" t="s" s="310">
        <v>756</v>
      </c>
      <c r="S194" s="315"/>
      <c r="T194" s="309"/>
      <c r="U194" t="s" s="316">
        <v>757</v>
      </c>
      <c r="V194" s="309"/>
      <c r="W194" t="s" s="317">
        <v>762</v>
      </c>
      <c r="X194" s="318"/>
      <c r="Y194" s="319"/>
      <c r="Z194" s="268"/>
      <c r="AA194" t="b" s="226">
        <f>IF(E194&gt;G194,IF(G194&lt;&gt;"",1))</f>
        <v>0</v>
      </c>
      <c r="AB194" t="b" s="226">
        <f>IF(E194=G194,IF(G194&lt;&gt;"",1))</f>
        <v>0</v>
      </c>
      <c r="AC194" t="b" s="226">
        <f>IF(E194&lt;G194,IF(E194&lt;&gt;"",1))</f>
        <v>0</v>
      </c>
      <c r="AD194" s="243"/>
    </row>
    <row r="195" ht="18" customHeight="1">
      <c r="A195" s="305">
        <f>A194+1</f>
        <v>189</v>
      </c>
      <c r="B195" t="s" s="306">
        <f>IF(AA195=1,"won",IF(AB195=1,"tied",IF(AC195=1,"lost","")))</f>
      </c>
      <c r="C195" s="307"/>
      <c r="D195" s="308"/>
      <c r="E195" s="309"/>
      <c r="F195" t="s" s="310">
        <v>756</v>
      </c>
      <c r="G195" s="311"/>
      <c r="H195" s="294">
        <f>K195+N195+Q195</f>
        <v>0</v>
      </c>
      <c r="I195" t="s" s="310">
        <v>756</v>
      </c>
      <c r="J195" s="296">
        <f>M195+P195+S195</f>
        <v>0</v>
      </c>
      <c r="K195" s="312"/>
      <c r="L195" t="s" s="310">
        <v>756</v>
      </c>
      <c r="M195" s="313"/>
      <c r="N195" s="314"/>
      <c r="O195" t="s" s="310">
        <v>756</v>
      </c>
      <c r="P195" s="313"/>
      <c r="Q195" s="314"/>
      <c r="R195" t="s" s="310">
        <v>756</v>
      </c>
      <c r="S195" s="315"/>
      <c r="T195" s="309"/>
      <c r="U195" t="s" s="316">
        <v>757</v>
      </c>
      <c r="V195" s="309"/>
      <c r="W195" t="s" s="317">
        <v>762</v>
      </c>
      <c r="X195" s="318"/>
      <c r="Y195" s="319"/>
      <c r="Z195" s="268"/>
      <c r="AA195" t="b" s="226">
        <f>IF(E195&gt;G195,IF(G195&lt;&gt;"",1))</f>
        <v>0</v>
      </c>
      <c r="AB195" t="b" s="226">
        <f>IF(E195=G195,IF(G195&lt;&gt;"",1))</f>
        <v>0</v>
      </c>
      <c r="AC195" t="b" s="226">
        <f>IF(E195&lt;G195,IF(E195&lt;&gt;"",1))</f>
        <v>0</v>
      </c>
      <c r="AD195" s="243"/>
    </row>
    <row r="196" ht="18" customHeight="1">
      <c r="A196" s="305">
        <f>A195+1</f>
        <v>190</v>
      </c>
      <c r="B196" t="s" s="306">
        <f>IF(AA196=1,"won",IF(AB196=1,"tied",IF(AC196=1,"lost","")))</f>
      </c>
      <c r="C196" s="307"/>
      <c r="D196" s="308"/>
      <c r="E196" s="309"/>
      <c r="F196" t="s" s="310">
        <v>756</v>
      </c>
      <c r="G196" s="311"/>
      <c r="H196" s="294">
        <f>K196+N196+Q196</f>
        <v>0</v>
      </c>
      <c r="I196" t="s" s="310">
        <v>756</v>
      </c>
      <c r="J196" s="296">
        <f>M196+P196+S196</f>
        <v>0</v>
      </c>
      <c r="K196" s="312"/>
      <c r="L196" t="s" s="310">
        <v>756</v>
      </c>
      <c r="M196" s="313"/>
      <c r="N196" s="314"/>
      <c r="O196" t="s" s="310">
        <v>756</v>
      </c>
      <c r="P196" s="313"/>
      <c r="Q196" s="314"/>
      <c r="R196" t="s" s="310">
        <v>756</v>
      </c>
      <c r="S196" s="315"/>
      <c r="T196" s="309"/>
      <c r="U196" t="s" s="316">
        <v>757</v>
      </c>
      <c r="V196" s="309"/>
      <c r="W196" t="s" s="317">
        <v>762</v>
      </c>
      <c r="X196" s="318"/>
      <c r="Y196" s="319"/>
      <c r="Z196" s="268"/>
      <c r="AA196" t="b" s="226">
        <f>IF(E196&gt;G196,IF(G196&lt;&gt;"",1))</f>
        <v>0</v>
      </c>
      <c r="AB196" t="b" s="226">
        <f>IF(E196=G196,IF(G196&lt;&gt;"",1))</f>
        <v>0</v>
      </c>
      <c r="AC196" t="b" s="226">
        <f>IF(E196&lt;G196,IF(E196&lt;&gt;"",1))</f>
        <v>0</v>
      </c>
      <c r="AD196" s="243"/>
    </row>
    <row r="197" ht="18" customHeight="1">
      <c r="A197" s="305">
        <f>A196+1</f>
        <v>191</v>
      </c>
      <c r="B197" t="s" s="306">
        <f>IF(AA197=1,"won",IF(AB197=1,"tied",IF(AC197=1,"lost","")))</f>
      </c>
      <c r="C197" s="307"/>
      <c r="D197" s="308"/>
      <c r="E197" s="309"/>
      <c r="F197" t="s" s="310">
        <v>756</v>
      </c>
      <c r="G197" s="311"/>
      <c r="H197" s="294">
        <f>K197+N197+Q197</f>
        <v>0</v>
      </c>
      <c r="I197" t="s" s="310">
        <v>756</v>
      </c>
      <c r="J197" s="296">
        <f>M197+P197+S197</f>
        <v>0</v>
      </c>
      <c r="K197" s="312"/>
      <c r="L197" t="s" s="310">
        <v>756</v>
      </c>
      <c r="M197" s="313"/>
      <c r="N197" s="314"/>
      <c r="O197" t="s" s="310">
        <v>756</v>
      </c>
      <c r="P197" s="313"/>
      <c r="Q197" s="314"/>
      <c r="R197" t="s" s="310">
        <v>756</v>
      </c>
      <c r="S197" s="315"/>
      <c r="T197" s="309"/>
      <c r="U197" t="s" s="316">
        <v>757</v>
      </c>
      <c r="V197" s="309"/>
      <c r="W197" t="s" s="317">
        <v>762</v>
      </c>
      <c r="X197" s="318"/>
      <c r="Y197" s="319"/>
      <c r="Z197" s="268"/>
      <c r="AA197" t="b" s="226">
        <f>IF(E197&gt;G197,IF(G197&lt;&gt;"",1))</f>
        <v>0</v>
      </c>
      <c r="AB197" t="b" s="226">
        <f>IF(E197=G197,IF(G197&lt;&gt;"",1))</f>
        <v>0</v>
      </c>
      <c r="AC197" t="b" s="226">
        <f>IF(E197&lt;G197,IF(E197&lt;&gt;"",1))</f>
        <v>0</v>
      </c>
      <c r="AD197" s="243"/>
    </row>
    <row r="198" ht="18" customHeight="1">
      <c r="A198" s="305">
        <f>A197+1</f>
        <v>192</v>
      </c>
      <c r="B198" t="s" s="306">
        <f>IF(AA198=1,"won",IF(AB198=1,"tied",IF(AC198=1,"lost","")))</f>
      </c>
      <c r="C198" s="307"/>
      <c r="D198" s="308"/>
      <c r="E198" s="309"/>
      <c r="F198" t="s" s="310">
        <v>756</v>
      </c>
      <c r="G198" s="311"/>
      <c r="H198" s="294">
        <f>K198+N198+Q198</f>
        <v>0</v>
      </c>
      <c r="I198" t="s" s="310">
        <v>756</v>
      </c>
      <c r="J198" s="296">
        <f>M198+P198+S198</f>
        <v>0</v>
      </c>
      <c r="K198" s="312"/>
      <c r="L198" t="s" s="310">
        <v>756</v>
      </c>
      <c r="M198" s="313"/>
      <c r="N198" s="314"/>
      <c r="O198" t="s" s="310">
        <v>756</v>
      </c>
      <c r="P198" s="313"/>
      <c r="Q198" s="314"/>
      <c r="R198" t="s" s="310">
        <v>756</v>
      </c>
      <c r="S198" s="315"/>
      <c r="T198" s="309"/>
      <c r="U198" t="s" s="316">
        <v>757</v>
      </c>
      <c r="V198" s="309"/>
      <c r="W198" t="s" s="317">
        <v>762</v>
      </c>
      <c r="X198" s="318"/>
      <c r="Y198" s="319"/>
      <c r="Z198" s="268"/>
      <c r="AA198" t="b" s="226">
        <f>IF(E198&gt;G198,IF(G198&lt;&gt;"",1))</f>
        <v>0</v>
      </c>
      <c r="AB198" t="b" s="226">
        <f>IF(E198=G198,IF(G198&lt;&gt;"",1))</f>
        <v>0</v>
      </c>
      <c r="AC198" t="b" s="226">
        <f>IF(E198&lt;G198,IF(E198&lt;&gt;"",1))</f>
        <v>0</v>
      </c>
      <c r="AD198" s="243"/>
    </row>
    <row r="199" ht="18" customHeight="1">
      <c r="A199" s="305">
        <f>A198+1</f>
        <v>193</v>
      </c>
      <c r="B199" t="s" s="306">
        <f>IF(AA199=1,"won",IF(AB199=1,"tied",IF(AC199=1,"lost","")))</f>
      </c>
      <c r="C199" s="307"/>
      <c r="D199" s="308"/>
      <c r="E199" s="309"/>
      <c r="F199" t="s" s="310">
        <v>756</v>
      </c>
      <c r="G199" s="311"/>
      <c r="H199" s="294">
        <f>K199+N199+Q199</f>
        <v>0</v>
      </c>
      <c r="I199" t="s" s="310">
        <v>756</v>
      </c>
      <c r="J199" s="296">
        <f>M199+P199+S199</f>
        <v>0</v>
      </c>
      <c r="K199" s="312"/>
      <c r="L199" t="s" s="310">
        <v>756</v>
      </c>
      <c r="M199" s="313"/>
      <c r="N199" s="314"/>
      <c r="O199" t="s" s="310">
        <v>756</v>
      </c>
      <c r="P199" s="313"/>
      <c r="Q199" s="314"/>
      <c r="R199" t="s" s="310">
        <v>756</v>
      </c>
      <c r="S199" s="315"/>
      <c r="T199" s="309"/>
      <c r="U199" t="s" s="316">
        <v>757</v>
      </c>
      <c r="V199" s="309"/>
      <c r="W199" t="s" s="317">
        <v>762</v>
      </c>
      <c r="X199" s="318"/>
      <c r="Y199" s="319"/>
      <c r="Z199" s="268"/>
      <c r="AA199" t="b" s="226">
        <f>IF(E199&gt;G199,IF(G199&lt;&gt;"",1))</f>
        <v>0</v>
      </c>
      <c r="AB199" t="b" s="226">
        <f>IF(E199=G199,IF(G199&lt;&gt;"",1))</f>
        <v>0</v>
      </c>
      <c r="AC199" t="b" s="226">
        <f>IF(E199&lt;G199,IF(E199&lt;&gt;"",1))</f>
        <v>0</v>
      </c>
      <c r="AD199" s="243"/>
    </row>
    <row r="200" ht="18" customHeight="1">
      <c r="A200" s="305">
        <f>A199+1</f>
        <v>194</v>
      </c>
      <c r="B200" t="s" s="306">
        <f>IF(AA200=1,"won",IF(AB200=1,"tied",IF(AC200=1,"lost","")))</f>
      </c>
      <c r="C200" s="307"/>
      <c r="D200" s="308"/>
      <c r="E200" s="309"/>
      <c r="F200" t="s" s="310">
        <v>756</v>
      </c>
      <c r="G200" s="311"/>
      <c r="H200" s="294">
        <f>K200+N200+Q200</f>
        <v>0</v>
      </c>
      <c r="I200" t="s" s="310">
        <v>756</v>
      </c>
      <c r="J200" s="296">
        <f>M200+P200+S200</f>
        <v>0</v>
      </c>
      <c r="K200" s="312"/>
      <c r="L200" t="s" s="310">
        <v>756</v>
      </c>
      <c r="M200" s="313"/>
      <c r="N200" s="314"/>
      <c r="O200" t="s" s="310">
        <v>756</v>
      </c>
      <c r="P200" s="313"/>
      <c r="Q200" s="314"/>
      <c r="R200" t="s" s="310">
        <v>756</v>
      </c>
      <c r="S200" s="315"/>
      <c r="T200" s="309"/>
      <c r="U200" t="s" s="316">
        <v>757</v>
      </c>
      <c r="V200" s="309"/>
      <c r="W200" t="s" s="317">
        <v>762</v>
      </c>
      <c r="X200" s="318"/>
      <c r="Y200" s="319"/>
      <c r="Z200" s="268"/>
      <c r="AA200" t="b" s="226">
        <f>IF(E200&gt;G200,IF(G200&lt;&gt;"",1))</f>
        <v>0</v>
      </c>
      <c r="AB200" t="b" s="226">
        <f>IF(E200=G200,IF(G200&lt;&gt;"",1))</f>
        <v>0</v>
      </c>
      <c r="AC200" t="b" s="226">
        <f>IF(E200&lt;G200,IF(E200&lt;&gt;"",1))</f>
        <v>0</v>
      </c>
      <c r="AD200" s="243"/>
    </row>
    <row r="201" ht="18" customHeight="1">
      <c r="A201" s="305">
        <f>A200+1</f>
        <v>195</v>
      </c>
      <c r="B201" t="s" s="306">
        <f>IF(AA201=1,"won",IF(AB201=1,"tied",IF(AC201=1,"lost","")))</f>
      </c>
      <c r="C201" s="307"/>
      <c r="D201" s="308"/>
      <c r="E201" s="309"/>
      <c r="F201" t="s" s="310">
        <v>756</v>
      </c>
      <c r="G201" s="311"/>
      <c r="H201" s="294">
        <f>K201+N201+Q201</f>
        <v>0</v>
      </c>
      <c r="I201" t="s" s="310">
        <v>756</v>
      </c>
      <c r="J201" s="296">
        <f>M201+P201+S201</f>
        <v>0</v>
      </c>
      <c r="K201" s="312"/>
      <c r="L201" t="s" s="310">
        <v>756</v>
      </c>
      <c r="M201" s="313"/>
      <c r="N201" s="314"/>
      <c r="O201" t="s" s="310">
        <v>756</v>
      </c>
      <c r="P201" s="313"/>
      <c r="Q201" s="314"/>
      <c r="R201" t="s" s="310">
        <v>756</v>
      </c>
      <c r="S201" s="315"/>
      <c r="T201" s="309"/>
      <c r="U201" t="s" s="316">
        <v>757</v>
      </c>
      <c r="V201" s="309"/>
      <c r="W201" t="s" s="317">
        <v>762</v>
      </c>
      <c r="X201" s="318"/>
      <c r="Y201" s="319"/>
      <c r="Z201" s="268"/>
      <c r="AA201" t="b" s="226">
        <f>IF(E201&gt;G201,IF(G201&lt;&gt;"",1))</f>
        <v>0</v>
      </c>
      <c r="AB201" t="b" s="226">
        <f>IF(E201=G201,IF(G201&lt;&gt;"",1))</f>
        <v>0</v>
      </c>
      <c r="AC201" t="b" s="226">
        <f>IF(E201&lt;G201,IF(E201&lt;&gt;"",1))</f>
        <v>0</v>
      </c>
      <c r="AD201" s="243"/>
    </row>
    <row r="202" ht="18" customHeight="1">
      <c r="A202" s="305">
        <f>A201+1</f>
        <v>196</v>
      </c>
      <c r="B202" t="s" s="306">
        <f>IF(AA202=1,"won",IF(AB202=1,"tied",IF(AC202=1,"lost","")))</f>
      </c>
      <c r="C202" s="307"/>
      <c r="D202" s="308"/>
      <c r="E202" s="309"/>
      <c r="F202" t="s" s="310">
        <v>756</v>
      </c>
      <c r="G202" s="311"/>
      <c r="H202" s="294">
        <f>K202+N202+Q202</f>
        <v>0</v>
      </c>
      <c r="I202" t="s" s="310">
        <v>756</v>
      </c>
      <c r="J202" s="296">
        <f>M202+P202+S202</f>
        <v>0</v>
      </c>
      <c r="K202" s="312"/>
      <c r="L202" t="s" s="310">
        <v>756</v>
      </c>
      <c r="M202" s="313"/>
      <c r="N202" s="314"/>
      <c r="O202" t="s" s="310">
        <v>756</v>
      </c>
      <c r="P202" s="313"/>
      <c r="Q202" s="314"/>
      <c r="R202" t="s" s="310">
        <v>756</v>
      </c>
      <c r="S202" s="315"/>
      <c r="T202" s="309"/>
      <c r="U202" t="s" s="316">
        <v>757</v>
      </c>
      <c r="V202" s="309"/>
      <c r="W202" t="s" s="317">
        <v>762</v>
      </c>
      <c r="X202" s="318"/>
      <c r="Y202" s="319"/>
      <c r="Z202" s="268"/>
      <c r="AA202" t="b" s="226">
        <f>IF(E202&gt;G202,IF(G202&lt;&gt;"",1))</f>
        <v>0</v>
      </c>
      <c r="AB202" t="b" s="226">
        <f>IF(E202=G202,IF(G202&lt;&gt;"",1))</f>
        <v>0</v>
      </c>
      <c r="AC202" t="b" s="226">
        <f>IF(E202&lt;G202,IF(E202&lt;&gt;"",1))</f>
        <v>0</v>
      </c>
      <c r="AD202" s="243"/>
    </row>
    <row r="203" ht="18" customHeight="1">
      <c r="A203" s="305">
        <f>A202+1</f>
        <v>197</v>
      </c>
      <c r="B203" t="s" s="306">
        <f>IF(AA203=1,"won",IF(AB203=1,"tied",IF(AC203=1,"lost","")))</f>
      </c>
      <c r="C203" s="307"/>
      <c r="D203" s="308"/>
      <c r="E203" s="309"/>
      <c r="F203" t="s" s="310">
        <v>756</v>
      </c>
      <c r="G203" s="311"/>
      <c r="H203" s="294">
        <f>K203+N203+Q203</f>
        <v>0</v>
      </c>
      <c r="I203" t="s" s="310">
        <v>756</v>
      </c>
      <c r="J203" s="296">
        <f>M203+P203+S203</f>
        <v>0</v>
      </c>
      <c r="K203" s="312"/>
      <c r="L203" t="s" s="310">
        <v>756</v>
      </c>
      <c r="M203" s="313"/>
      <c r="N203" s="314"/>
      <c r="O203" t="s" s="310">
        <v>756</v>
      </c>
      <c r="P203" s="313"/>
      <c r="Q203" s="314"/>
      <c r="R203" t="s" s="310">
        <v>756</v>
      </c>
      <c r="S203" s="315"/>
      <c r="T203" s="309"/>
      <c r="U203" t="s" s="316">
        <v>757</v>
      </c>
      <c r="V203" s="309"/>
      <c r="W203" t="s" s="317">
        <v>762</v>
      </c>
      <c r="X203" s="318"/>
      <c r="Y203" s="319"/>
      <c r="Z203" s="268"/>
      <c r="AA203" t="b" s="226">
        <f>IF(E203&gt;G203,IF(G203&lt;&gt;"",1))</f>
        <v>0</v>
      </c>
      <c r="AB203" t="b" s="226">
        <f>IF(E203=G203,IF(G203&lt;&gt;"",1))</f>
        <v>0</v>
      </c>
      <c r="AC203" t="b" s="226">
        <f>IF(E203&lt;G203,IF(E203&lt;&gt;"",1))</f>
        <v>0</v>
      </c>
      <c r="AD203" s="243"/>
    </row>
    <row r="204" ht="18" customHeight="1">
      <c r="A204" s="305">
        <f>A203+1</f>
        <v>198</v>
      </c>
      <c r="B204" t="s" s="306">
        <f>IF(AA204=1,"won",IF(AB204=1,"tied",IF(AC204=1,"lost","")))</f>
      </c>
      <c r="C204" s="307"/>
      <c r="D204" s="308"/>
      <c r="E204" s="309"/>
      <c r="F204" t="s" s="310">
        <v>756</v>
      </c>
      <c r="G204" s="311"/>
      <c r="H204" s="294">
        <f>K204+N204+Q204</f>
        <v>0</v>
      </c>
      <c r="I204" t="s" s="310">
        <v>756</v>
      </c>
      <c r="J204" s="296">
        <f>M204+P204+S204</f>
        <v>0</v>
      </c>
      <c r="K204" s="312"/>
      <c r="L204" t="s" s="310">
        <v>756</v>
      </c>
      <c r="M204" s="313"/>
      <c r="N204" s="314"/>
      <c r="O204" t="s" s="310">
        <v>756</v>
      </c>
      <c r="P204" s="313"/>
      <c r="Q204" s="314"/>
      <c r="R204" t="s" s="310">
        <v>756</v>
      </c>
      <c r="S204" s="315"/>
      <c r="T204" s="309"/>
      <c r="U204" t="s" s="316">
        <v>757</v>
      </c>
      <c r="V204" s="309"/>
      <c r="W204" t="s" s="317">
        <v>762</v>
      </c>
      <c r="X204" s="318"/>
      <c r="Y204" s="319"/>
      <c r="Z204" s="268"/>
      <c r="AA204" t="b" s="226">
        <f>IF(E204&gt;G204,IF(G204&lt;&gt;"",1))</f>
        <v>0</v>
      </c>
      <c r="AB204" t="b" s="226">
        <f>IF(E204=G204,IF(G204&lt;&gt;"",1))</f>
        <v>0</v>
      </c>
      <c r="AC204" t="b" s="226">
        <f>IF(E204&lt;G204,IF(E204&lt;&gt;"",1))</f>
        <v>0</v>
      </c>
      <c r="AD204" s="243"/>
    </row>
    <row r="205" ht="18" customHeight="1">
      <c r="A205" s="305">
        <f>A204+1</f>
        <v>199</v>
      </c>
      <c r="B205" t="s" s="306">
        <f>IF(AA205=1,"won",IF(AB205=1,"tied",IF(AC205=1,"lost","")))</f>
      </c>
      <c r="C205" s="307"/>
      <c r="D205" s="308"/>
      <c r="E205" s="309"/>
      <c r="F205" t="s" s="310">
        <v>756</v>
      </c>
      <c r="G205" s="311"/>
      <c r="H205" s="294">
        <f>K205+N205+Q205</f>
        <v>0</v>
      </c>
      <c r="I205" t="s" s="310">
        <v>756</v>
      </c>
      <c r="J205" s="296">
        <f>M205+P205+S205</f>
        <v>0</v>
      </c>
      <c r="K205" s="312"/>
      <c r="L205" t="s" s="310">
        <v>756</v>
      </c>
      <c r="M205" s="313"/>
      <c r="N205" s="314"/>
      <c r="O205" t="s" s="310">
        <v>756</v>
      </c>
      <c r="P205" s="313"/>
      <c r="Q205" s="314"/>
      <c r="R205" t="s" s="310">
        <v>756</v>
      </c>
      <c r="S205" s="315"/>
      <c r="T205" s="309"/>
      <c r="U205" t="s" s="316">
        <v>757</v>
      </c>
      <c r="V205" s="309"/>
      <c r="W205" t="s" s="317">
        <v>762</v>
      </c>
      <c r="X205" s="318"/>
      <c r="Y205" s="319"/>
      <c r="Z205" s="268"/>
      <c r="AA205" t="b" s="226">
        <f>IF(E205&gt;G205,IF(G205&lt;&gt;"",1))</f>
        <v>0</v>
      </c>
      <c r="AB205" t="b" s="226">
        <f>IF(E205=G205,IF(G205&lt;&gt;"",1))</f>
        <v>0</v>
      </c>
      <c r="AC205" t="b" s="226">
        <f>IF(E205&lt;G205,IF(E205&lt;&gt;"",1))</f>
        <v>0</v>
      </c>
      <c r="AD205" s="243"/>
    </row>
    <row r="206" ht="18" customHeight="1">
      <c r="A206" s="305">
        <f>A205+1</f>
        <v>200</v>
      </c>
      <c r="B206" t="s" s="306">
        <f>IF(AA206=1,"won",IF(AB206=1,"tied",IF(AC206=1,"lost","")))</f>
      </c>
      <c r="C206" s="307"/>
      <c r="D206" s="308"/>
      <c r="E206" s="309"/>
      <c r="F206" t="s" s="310">
        <v>756</v>
      </c>
      <c r="G206" s="311"/>
      <c r="H206" s="294">
        <f>K206+N206+Q206</f>
        <v>0</v>
      </c>
      <c r="I206" t="s" s="310">
        <v>756</v>
      </c>
      <c r="J206" s="296">
        <f>M206+P206+S206</f>
        <v>0</v>
      </c>
      <c r="K206" s="312"/>
      <c r="L206" t="s" s="310">
        <v>756</v>
      </c>
      <c r="M206" s="313"/>
      <c r="N206" s="314"/>
      <c r="O206" t="s" s="310">
        <v>756</v>
      </c>
      <c r="P206" s="313"/>
      <c r="Q206" s="314"/>
      <c r="R206" t="s" s="310">
        <v>756</v>
      </c>
      <c r="S206" s="315"/>
      <c r="T206" s="309"/>
      <c r="U206" t="s" s="316">
        <v>757</v>
      </c>
      <c r="V206" s="309"/>
      <c r="W206" t="s" s="317">
        <v>762</v>
      </c>
      <c r="X206" s="318"/>
      <c r="Y206" s="326"/>
      <c r="Z206" s="268"/>
      <c r="AA206" t="b" s="226">
        <f>IF(E206&gt;G206,IF(G206&lt;&gt;"",1))</f>
        <v>0</v>
      </c>
      <c r="AB206" t="b" s="226">
        <f>IF(E206=G206,IF(G206&lt;&gt;"",1))</f>
        <v>0</v>
      </c>
      <c r="AC206" t="b" s="226">
        <f>IF(E206&lt;G206,IF(E206&lt;&gt;"",1))</f>
        <v>0</v>
      </c>
      <c r="AD206" s="243"/>
    </row>
  </sheetData>
  <mergeCells count="203">
    <mergeCell ref="B192:C192"/>
    <mergeCell ref="B191:C191"/>
    <mergeCell ref="B198:C198"/>
    <mergeCell ref="B197:C197"/>
    <mergeCell ref="B196:C196"/>
    <mergeCell ref="B195:C195"/>
    <mergeCell ref="B203:C203"/>
    <mergeCell ref="B11:C11"/>
    <mergeCell ref="B194:C194"/>
    <mergeCell ref="B193:C193"/>
    <mergeCell ref="B202:C202"/>
    <mergeCell ref="B201:C201"/>
    <mergeCell ref="B200:C200"/>
    <mergeCell ref="B199:C199"/>
    <mergeCell ref="B186:C186"/>
    <mergeCell ref="B185:C185"/>
    <mergeCell ref="B184:C184"/>
    <mergeCell ref="B183:C183"/>
    <mergeCell ref="B190:C190"/>
    <mergeCell ref="B189:C189"/>
    <mergeCell ref="B188:C188"/>
    <mergeCell ref="B187:C187"/>
    <mergeCell ref="B178:C178"/>
    <mergeCell ref="B177:C177"/>
    <mergeCell ref="B176:C176"/>
    <mergeCell ref="B175:C175"/>
    <mergeCell ref="B182:C182"/>
    <mergeCell ref="B181:C181"/>
    <mergeCell ref="B180:C180"/>
    <mergeCell ref="B179:C179"/>
    <mergeCell ref="B170:C170"/>
    <mergeCell ref="B169:C169"/>
    <mergeCell ref="B168:C168"/>
    <mergeCell ref="B167:C167"/>
    <mergeCell ref="B174:C174"/>
    <mergeCell ref="B173:C173"/>
    <mergeCell ref="B172:C172"/>
    <mergeCell ref="B171:C171"/>
    <mergeCell ref="B162:C162"/>
    <mergeCell ref="B161:C161"/>
    <mergeCell ref="B160:C160"/>
    <mergeCell ref="B159:C159"/>
    <mergeCell ref="B166:C166"/>
    <mergeCell ref="B165:C165"/>
    <mergeCell ref="B164:C164"/>
    <mergeCell ref="B163:C163"/>
    <mergeCell ref="B154:C154"/>
    <mergeCell ref="B153:C153"/>
    <mergeCell ref="B152:C152"/>
    <mergeCell ref="B151:C151"/>
    <mergeCell ref="B158:C158"/>
    <mergeCell ref="B157:C157"/>
    <mergeCell ref="B156:C156"/>
    <mergeCell ref="B155:C155"/>
    <mergeCell ref="B146:C146"/>
    <mergeCell ref="B145:C145"/>
    <mergeCell ref="B144:C144"/>
    <mergeCell ref="B143:C143"/>
    <mergeCell ref="B150:C150"/>
    <mergeCell ref="B149:C149"/>
    <mergeCell ref="B148:C148"/>
    <mergeCell ref="B147:C147"/>
    <mergeCell ref="B138:C138"/>
    <mergeCell ref="B137:C137"/>
    <mergeCell ref="B136:C136"/>
    <mergeCell ref="B135:C135"/>
    <mergeCell ref="B142:C142"/>
    <mergeCell ref="B141:C141"/>
    <mergeCell ref="B140:C140"/>
    <mergeCell ref="B139:C139"/>
    <mergeCell ref="B130:C130"/>
    <mergeCell ref="B129:C129"/>
    <mergeCell ref="B128:C128"/>
    <mergeCell ref="B127:C127"/>
    <mergeCell ref="B134:C134"/>
    <mergeCell ref="B133:C133"/>
    <mergeCell ref="B132:C132"/>
    <mergeCell ref="B131:C131"/>
    <mergeCell ref="B122:C122"/>
    <mergeCell ref="B121:C121"/>
    <mergeCell ref="B120:C120"/>
    <mergeCell ref="B119:C119"/>
    <mergeCell ref="B126:C126"/>
    <mergeCell ref="B125:C125"/>
    <mergeCell ref="B124:C124"/>
    <mergeCell ref="B123:C123"/>
    <mergeCell ref="B114:C114"/>
    <mergeCell ref="B113:C113"/>
    <mergeCell ref="B112:C112"/>
    <mergeCell ref="B111:C111"/>
    <mergeCell ref="B118:C118"/>
    <mergeCell ref="B117:C117"/>
    <mergeCell ref="B116:C116"/>
    <mergeCell ref="B115:C115"/>
    <mergeCell ref="B106:C106"/>
    <mergeCell ref="B105:C105"/>
    <mergeCell ref="B104:C104"/>
    <mergeCell ref="B103:C103"/>
    <mergeCell ref="B110:C110"/>
    <mergeCell ref="B109:C109"/>
    <mergeCell ref="B108:C108"/>
    <mergeCell ref="B107:C107"/>
    <mergeCell ref="B98:C98"/>
    <mergeCell ref="B97:C97"/>
    <mergeCell ref="B96:C96"/>
    <mergeCell ref="B95:C95"/>
    <mergeCell ref="B102:C102"/>
    <mergeCell ref="B101:C101"/>
    <mergeCell ref="B100:C100"/>
    <mergeCell ref="B99:C99"/>
    <mergeCell ref="B90:C90"/>
    <mergeCell ref="B89:C89"/>
    <mergeCell ref="B88:C88"/>
    <mergeCell ref="B87:C87"/>
    <mergeCell ref="B94:C94"/>
    <mergeCell ref="B93:C93"/>
    <mergeCell ref="B92:C92"/>
    <mergeCell ref="B91:C91"/>
    <mergeCell ref="B82:C82"/>
    <mergeCell ref="B81:C81"/>
    <mergeCell ref="B80:C80"/>
    <mergeCell ref="B79:C79"/>
    <mergeCell ref="B86:C86"/>
    <mergeCell ref="B84:C84"/>
    <mergeCell ref="B83:C83"/>
    <mergeCell ref="B74:C74"/>
    <mergeCell ref="B73:C73"/>
    <mergeCell ref="B72:C72"/>
    <mergeCell ref="B71:C71"/>
    <mergeCell ref="B78:C78"/>
    <mergeCell ref="B76:C76"/>
    <mergeCell ref="B75:C75"/>
    <mergeCell ref="B66:C66"/>
    <mergeCell ref="B65:C65"/>
    <mergeCell ref="B64:C64"/>
    <mergeCell ref="B63:C63"/>
    <mergeCell ref="B70:C70"/>
    <mergeCell ref="B69:C69"/>
    <mergeCell ref="B68:C68"/>
    <mergeCell ref="B67:C67"/>
    <mergeCell ref="B58:C58"/>
    <mergeCell ref="B57:C57"/>
    <mergeCell ref="B56:C56"/>
    <mergeCell ref="B55:C55"/>
    <mergeCell ref="B62:C62"/>
    <mergeCell ref="B61:C61"/>
    <mergeCell ref="B60:C60"/>
    <mergeCell ref="B59:C59"/>
    <mergeCell ref="B50:C50"/>
    <mergeCell ref="B49:C49"/>
    <mergeCell ref="B48:C48"/>
    <mergeCell ref="B47:C47"/>
    <mergeCell ref="B53:C53"/>
    <mergeCell ref="B52:C52"/>
    <mergeCell ref="B51:C51"/>
    <mergeCell ref="B42:C42"/>
    <mergeCell ref="B41:C41"/>
    <mergeCell ref="B40:C40"/>
    <mergeCell ref="B39:C39"/>
    <mergeCell ref="B46:C46"/>
    <mergeCell ref="B45:C45"/>
    <mergeCell ref="B44:C44"/>
    <mergeCell ref="B43:C43"/>
    <mergeCell ref="B34:C34"/>
    <mergeCell ref="B33:C33"/>
    <mergeCell ref="B32:C32"/>
    <mergeCell ref="B31:C31"/>
    <mergeCell ref="B37:C37"/>
    <mergeCell ref="B36:C36"/>
    <mergeCell ref="B35:C35"/>
    <mergeCell ref="B26:C26"/>
    <mergeCell ref="B25:C25"/>
    <mergeCell ref="B24:C24"/>
    <mergeCell ref="B23:C23"/>
    <mergeCell ref="B29:C29"/>
    <mergeCell ref="B28:C28"/>
    <mergeCell ref="B27:C27"/>
    <mergeCell ref="B18:C18"/>
    <mergeCell ref="B17:C17"/>
    <mergeCell ref="B15:C15"/>
    <mergeCell ref="B22:C22"/>
    <mergeCell ref="B21:C21"/>
    <mergeCell ref="B20:C20"/>
    <mergeCell ref="B10:C10"/>
    <mergeCell ref="B206:C206"/>
    <mergeCell ref="B9:C9"/>
    <mergeCell ref="B77:C77"/>
    <mergeCell ref="T5:U5"/>
    <mergeCell ref="B30:C30"/>
    <mergeCell ref="B54:C54"/>
    <mergeCell ref="B204:C204"/>
    <mergeCell ref="B7:C7"/>
    <mergeCell ref="B205:C205"/>
    <mergeCell ref="B8:C8"/>
    <mergeCell ref="B12:C12"/>
    <mergeCell ref="A5:C5"/>
    <mergeCell ref="B19:C19"/>
    <mergeCell ref="B16:C16"/>
    <mergeCell ref="B38:C38"/>
    <mergeCell ref="B85:C85"/>
    <mergeCell ref="V5:W5"/>
    <mergeCell ref="B14:C14"/>
    <mergeCell ref="B13:C13"/>
  </mergeCells>
  <conditionalFormatting sqref="B7:C206">
    <cfRule type="cellIs" dxfId="14" priority="1" operator="equal" stopIfTrue="1">
      <formula>"won"</formula>
    </cfRule>
    <cfRule type="cellIs" dxfId="15" priority="2" operator="equal" stopIfTrue="1">
      <formula>"lost"</formula>
    </cfRule>
    <cfRule type="cellIs" dxfId="16" priority="3" operator="equal" stopIfTrue="1">
      <formula>"tied"</formula>
    </cfRule>
  </conditionalFormatting>
  <pageMargins left="0.787402" right="0.787402" top="0.984252" bottom="0.984252" header="0" footer="0"/>
  <pageSetup firstPageNumber="1" fitToHeight="1" fitToWidth="1" scale="100" useFirstPageNumber="0" orientation="portrait" pageOrder="overThenDown"/>
  <headerFooter>
    <oddFooter>&amp;C&amp;"Helvetica,Regular"&amp;12&amp;K000000&amp;P</oddFooter>
  </headerFooter>
</worksheet>
</file>

<file path=xl/worksheets/sheet4.xml><?xml version="1.0" encoding="utf-8"?>
<worksheet xmlns:r="http://schemas.openxmlformats.org/officeDocument/2006/relationships" xmlns="http://schemas.openxmlformats.org/spreadsheetml/2006/main">
  <dimension ref="A1:E45"/>
  <sheetViews>
    <sheetView workbookViewId="0" showGridLines="0" defaultGridColor="1"/>
  </sheetViews>
  <sheetFormatPr defaultColWidth="0" defaultRowHeight="12.75" customHeight="1" outlineLevelRow="0" outlineLevelCol="0"/>
  <cols>
    <col min="1" max="1" width="2.67188" style="327" customWidth="1"/>
    <col min="2" max="2" width="118.672" style="327" customWidth="1"/>
    <col min="3" max="3" width="2.67188" style="327" customWidth="1"/>
    <col min="4" max="4" hidden="1" width="0" style="327" customWidth="1"/>
    <col min="5" max="5" hidden="1" width="0" style="327" customWidth="1"/>
    <col min="6" max="256" width="0" style="327" customWidth="1"/>
  </cols>
  <sheetData>
    <row r="1" ht="13.65" customHeight="1">
      <c r="A1" s="328"/>
      <c r="B1" t="s" s="329">
        <v>763</v>
      </c>
      <c r="C1" s="330"/>
      <c r="D1" s="330"/>
      <c r="E1" s="331"/>
    </row>
    <row r="2" ht="20.1" customHeight="1">
      <c r="A2" s="332"/>
      <c r="B2" t="s" s="333">
        <v>764</v>
      </c>
      <c r="C2" s="334"/>
      <c r="D2" s="335"/>
      <c r="E2" s="336"/>
    </row>
    <row r="3" ht="8" customHeight="1">
      <c r="A3" s="332"/>
      <c r="B3" s="337"/>
      <c r="C3" s="334"/>
      <c r="D3" s="225"/>
      <c r="E3" s="226"/>
    </row>
    <row r="4" ht="12.95" customHeight="1">
      <c r="A4" s="332"/>
      <c r="B4" t="s" s="338">
        <v>765</v>
      </c>
      <c r="C4" s="334"/>
      <c r="D4" s="225"/>
      <c r="E4" s="226"/>
    </row>
    <row r="5" ht="8" customHeight="1">
      <c r="A5" s="332"/>
      <c r="B5" s="339"/>
      <c r="C5" s="334"/>
      <c r="D5" s="225"/>
      <c r="E5" s="226"/>
    </row>
    <row r="6" ht="12.95" customHeight="1">
      <c r="A6" s="332"/>
      <c r="B6" t="s" s="338">
        <v>766</v>
      </c>
      <c r="C6" s="334"/>
      <c r="D6" s="225"/>
      <c r="E6" s="226"/>
    </row>
    <row r="7" ht="9" customHeight="1">
      <c r="A7" s="340"/>
      <c r="B7" s="341"/>
      <c r="C7" s="342"/>
      <c r="D7" s="225"/>
      <c r="E7" s="226"/>
    </row>
    <row r="8" ht="26.1" customHeight="1">
      <c r="A8" s="332"/>
      <c r="B8" t="s" s="338">
        <v>767</v>
      </c>
      <c r="C8" s="334"/>
      <c r="D8" s="225"/>
      <c r="E8" s="226"/>
    </row>
    <row r="9" ht="9" customHeight="1">
      <c r="A9" s="340"/>
      <c r="B9" s="341"/>
      <c r="C9" s="342"/>
      <c r="D9" s="225"/>
      <c r="E9" s="226"/>
    </row>
    <row r="10" ht="26.1" customHeight="1">
      <c r="A10" s="332"/>
      <c r="B10" t="s" s="338">
        <v>768</v>
      </c>
      <c r="C10" s="334"/>
      <c r="D10" s="225"/>
      <c r="E10" s="226"/>
    </row>
    <row r="11" ht="9" customHeight="1">
      <c r="A11" s="340"/>
      <c r="B11" s="341"/>
      <c r="C11" s="342"/>
      <c r="D11" s="225"/>
      <c r="E11" s="226"/>
    </row>
    <row r="12" ht="12.95" customHeight="1">
      <c r="A12" s="332"/>
      <c r="B12" t="s" s="338">
        <v>769</v>
      </c>
      <c r="C12" s="334"/>
      <c r="D12" s="225"/>
      <c r="E12" s="226"/>
    </row>
    <row r="13" ht="9" customHeight="1">
      <c r="A13" s="340"/>
      <c r="B13" s="341"/>
      <c r="C13" s="342"/>
      <c r="D13" s="225"/>
      <c r="E13" s="226"/>
    </row>
    <row r="14" ht="12.95" customHeight="1">
      <c r="A14" s="332"/>
      <c r="B14" t="s" s="338">
        <v>770</v>
      </c>
      <c r="C14" s="334"/>
      <c r="D14" s="225"/>
      <c r="E14" s="226"/>
    </row>
    <row r="15" ht="9" customHeight="1">
      <c r="A15" s="340"/>
      <c r="B15" s="341"/>
      <c r="C15" s="342"/>
      <c r="D15" s="225"/>
      <c r="E15" s="226"/>
    </row>
    <row r="16" ht="26.1" customHeight="1">
      <c r="A16" s="332"/>
      <c r="B16" t="s" s="338">
        <v>771</v>
      </c>
      <c r="C16" s="334"/>
      <c r="D16" s="225"/>
      <c r="E16" s="226"/>
    </row>
    <row r="17" ht="9" customHeight="1">
      <c r="A17" s="340"/>
      <c r="B17" s="341"/>
      <c r="C17" s="342"/>
      <c r="D17" s="225"/>
      <c r="E17" s="226"/>
    </row>
    <row r="18" ht="26.1" customHeight="1">
      <c r="A18" s="332"/>
      <c r="B18" t="s" s="338">
        <v>772</v>
      </c>
      <c r="C18" s="334"/>
      <c r="D18" s="225"/>
      <c r="E18" s="226"/>
    </row>
    <row r="19" ht="9" customHeight="1">
      <c r="A19" s="340"/>
      <c r="B19" s="341"/>
      <c r="C19" s="342"/>
      <c r="D19" s="225"/>
      <c r="E19" s="226"/>
    </row>
    <row r="20" ht="12.95" customHeight="1">
      <c r="A20" s="332"/>
      <c r="B20" t="s" s="338">
        <v>773</v>
      </c>
      <c r="C20" s="334"/>
      <c r="D20" s="225"/>
      <c r="E20" s="226"/>
    </row>
    <row r="21" ht="9" customHeight="1">
      <c r="A21" s="340"/>
      <c r="B21" s="341"/>
      <c r="C21" s="342"/>
      <c r="D21" s="225"/>
      <c r="E21" s="226"/>
    </row>
    <row r="22" ht="39" customHeight="1">
      <c r="A22" s="332"/>
      <c r="B22" t="s" s="338">
        <v>774</v>
      </c>
      <c r="C22" s="334"/>
      <c r="D22" s="225"/>
      <c r="E22" s="226"/>
    </row>
    <row r="23" ht="8" customHeight="1">
      <c r="A23" s="332"/>
      <c r="B23" s="343"/>
      <c r="C23" s="334"/>
      <c r="D23" s="225"/>
      <c r="E23" s="226"/>
    </row>
    <row r="24" ht="12.95" customHeight="1">
      <c r="A24" s="332"/>
      <c r="B24" t="s" s="338">
        <v>775</v>
      </c>
      <c r="C24" s="334"/>
      <c r="D24" s="225"/>
      <c r="E24" s="226"/>
    </row>
    <row r="25" ht="8" customHeight="1">
      <c r="A25" s="332"/>
      <c r="B25" s="343"/>
      <c r="C25" s="334"/>
      <c r="D25" s="225"/>
      <c r="E25" s="226"/>
    </row>
    <row r="26" ht="39" customHeight="1">
      <c r="A26" s="332"/>
      <c r="B26" t="s" s="338">
        <v>776</v>
      </c>
      <c r="C26" s="334"/>
      <c r="D26" s="225"/>
      <c r="E26" s="226"/>
    </row>
    <row r="27" ht="8" customHeight="1">
      <c r="A27" s="332"/>
      <c r="B27" s="343"/>
      <c r="C27" s="334"/>
      <c r="D27" s="225"/>
      <c r="E27" s="226"/>
    </row>
    <row r="28" ht="12.95" customHeight="1">
      <c r="A28" s="332"/>
      <c r="B28" t="s" s="338">
        <v>777</v>
      </c>
      <c r="C28" s="334"/>
      <c r="D28" s="225"/>
      <c r="E28" s="226"/>
    </row>
    <row r="29" ht="8" customHeight="1">
      <c r="A29" s="332"/>
      <c r="B29" s="343"/>
      <c r="C29" s="334"/>
      <c r="D29" s="225"/>
      <c r="E29" s="226"/>
    </row>
    <row r="30" ht="26.1" customHeight="1">
      <c r="A30" s="332"/>
      <c r="B30" t="s" s="338">
        <v>778</v>
      </c>
      <c r="C30" s="334"/>
      <c r="D30" s="225"/>
      <c r="E30" s="226"/>
    </row>
    <row r="31" ht="8" customHeight="1">
      <c r="A31" s="332"/>
      <c r="B31" s="343"/>
      <c r="C31" s="334"/>
      <c r="D31" s="225"/>
      <c r="E31" s="226"/>
    </row>
    <row r="32" ht="12.95" customHeight="1">
      <c r="A32" s="332"/>
      <c r="B32" t="s" s="338">
        <v>779</v>
      </c>
      <c r="C32" s="334"/>
      <c r="D32" s="225"/>
      <c r="E32" s="226"/>
    </row>
    <row r="33" ht="8" customHeight="1">
      <c r="A33" s="332"/>
      <c r="B33" s="343"/>
      <c r="C33" s="334"/>
      <c r="D33" s="225"/>
      <c r="E33" s="226"/>
    </row>
    <row r="34" ht="12.95" customHeight="1">
      <c r="A34" s="332"/>
      <c r="B34" t="s" s="338">
        <v>780</v>
      </c>
      <c r="C34" s="334"/>
      <c r="D34" s="225"/>
      <c r="E34" s="226"/>
    </row>
    <row r="35" ht="8" customHeight="1">
      <c r="A35" s="332"/>
      <c r="B35" s="344"/>
      <c r="C35" s="334"/>
      <c r="D35" s="225"/>
      <c r="E35" s="226"/>
    </row>
    <row r="36" ht="12.95" customHeight="1">
      <c r="A36" s="345"/>
      <c r="B36" s="346"/>
      <c r="C36" s="197"/>
      <c r="D36" s="225"/>
      <c r="E36" s="226"/>
    </row>
    <row r="37" ht="20.1" customHeight="1">
      <c r="A37" s="332"/>
      <c r="B37" t="s" s="333">
        <v>781</v>
      </c>
      <c r="C37" s="334"/>
      <c r="D37" s="225"/>
      <c r="E37" s="226"/>
    </row>
    <row r="38" ht="8" customHeight="1">
      <c r="A38" s="332"/>
      <c r="B38" s="347"/>
      <c r="C38" s="334"/>
      <c r="D38" s="225"/>
      <c r="E38" s="226"/>
    </row>
    <row r="39" ht="12.95" customHeight="1">
      <c r="A39" s="332"/>
      <c r="B39" t="s" s="348">
        <v>782</v>
      </c>
      <c r="C39" s="334"/>
      <c r="D39" s="225"/>
      <c r="E39" s="226"/>
    </row>
    <row r="40" ht="8" customHeight="1">
      <c r="A40" s="332"/>
      <c r="B40" s="349"/>
      <c r="C40" s="334"/>
      <c r="D40" s="225"/>
      <c r="E40" s="226"/>
    </row>
    <row r="41" ht="26.1" customHeight="1">
      <c r="A41" s="332"/>
      <c r="B41" t="s" s="348">
        <v>783</v>
      </c>
      <c r="C41" s="334"/>
      <c r="D41" s="225"/>
      <c r="E41" s="226"/>
    </row>
    <row r="42" ht="8" customHeight="1">
      <c r="A42" s="332"/>
      <c r="B42" s="349"/>
      <c r="C42" s="334"/>
      <c r="D42" s="225"/>
      <c r="E42" s="226"/>
    </row>
    <row r="43" ht="12.95" customHeight="1">
      <c r="A43" s="332"/>
      <c r="B43" t="s" s="348">
        <v>784</v>
      </c>
      <c r="C43" s="334"/>
      <c r="D43" s="225"/>
      <c r="E43" s="226"/>
    </row>
    <row r="44" ht="8" customHeight="1">
      <c r="A44" s="332"/>
      <c r="B44" s="350"/>
      <c r="C44" s="334"/>
      <c r="D44" s="225"/>
      <c r="E44" s="226"/>
    </row>
    <row r="45" ht="12.95" customHeight="1">
      <c r="A45" s="351"/>
      <c r="B45" s="352"/>
      <c r="C45" s="353"/>
      <c r="D45" s="225"/>
      <c r="E45" s="226"/>
    </row>
  </sheetData>
  <pageMargins left="0.75" right="0.75" top="1" bottom="1" header="0" footer="0"/>
  <pageSetup firstPageNumber="1" fitToHeight="1" fitToWidth="1" scale="100" useFirstPageNumber="0" orientation="portrait" pageOrder="downThenOver"/>
  <headerFooter>
    <oddFooter>&amp;C&amp;"Helvetica,Regular"&amp;12&amp;K000000&amp;P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